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Echange DAF_DAMSB\12_ACCUEIL\00.DCE\LOT 7_GROS OEUVRE CLOISONNEMENT\"/>
    </mc:Choice>
  </mc:AlternateContent>
  <bookViews>
    <workbookView xWindow="0" yWindow="0" windowWidth="17250" windowHeight="5190" tabRatio="215"/>
  </bookViews>
  <sheets>
    <sheet name="DPGF LOT 7" sheetId="2" r:id="rId1"/>
  </sheets>
  <definedNames>
    <definedName name="_Toc153355733" localSheetId="0">'DPGF LOT 7'!$D$120</definedName>
    <definedName name="Excel_BuiltIn_Print_Area_1_1">'DPGF LOT 7'!$A$5:$H$246</definedName>
    <definedName name="Excel_BuiltIn_Print_Area_2">'DPGF LOT 7'!$A$1:$H$246</definedName>
    <definedName name="Excel_BuiltIn_Print_Titles_1_1">'DPGF LOT 7'!$A$7:$IV$7</definedName>
    <definedName name="_xlnm.Print_Titles" localSheetId="0">'DPGF LOT 7'!$7:$7</definedName>
    <definedName name="_xlnm.Print_Area" localSheetId="0">'DPGF LOT 7'!$A$1:$H$258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7" i="2" l="1"/>
  <c r="H13" i="2" l="1"/>
  <c r="H108" i="2" l="1"/>
  <c r="H10" i="2" l="1"/>
  <c r="H11" i="2"/>
  <c r="H12" i="2"/>
  <c r="H210" i="2" l="1"/>
  <c r="H211" i="2"/>
  <c r="H212" i="2"/>
  <c r="H213" i="2"/>
  <c r="H214" i="2"/>
  <c r="H145" i="2" l="1"/>
  <c r="H144" i="2"/>
  <c r="H171" i="2" l="1"/>
  <c r="H170" i="2"/>
  <c r="H169" i="2"/>
  <c r="H168" i="2"/>
  <c r="H167" i="2"/>
  <c r="H89" i="2" l="1"/>
  <c r="H88" i="2"/>
  <c r="F124" i="2" l="1"/>
  <c r="F118" i="2"/>
  <c r="H222" i="2" l="1"/>
  <c r="H223" i="2"/>
  <c r="H224" i="2"/>
  <c r="H225" i="2"/>
  <c r="H226" i="2"/>
  <c r="H227" i="2"/>
  <c r="H228" i="2"/>
  <c r="H229" i="2"/>
  <c r="H230" i="2"/>
  <c r="H231" i="2"/>
  <c r="H232" i="2"/>
  <c r="H233" i="2"/>
  <c r="H221" i="2"/>
  <c r="H207" i="2"/>
  <c r="H208" i="2"/>
  <c r="H209" i="2"/>
  <c r="H206" i="2"/>
  <c r="H203" i="2"/>
  <c r="H204" i="2"/>
  <c r="H202" i="2" l="1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183" i="2"/>
  <c r="H98" i="2" l="1"/>
  <c r="H99" i="2"/>
  <c r="H100" i="2"/>
  <c r="H241" i="2" l="1"/>
  <c r="H217" i="2"/>
  <c r="H216" i="2"/>
  <c r="H177" i="2"/>
  <c r="H109" i="2" l="1"/>
  <c r="H107" i="2"/>
  <c r="H106" i="2"/>
  <c r="H105" i="2"/>
  <c r="H104" i="2"/>
  <c r="H103" i="2"/>
  <c r="H102" i="2"/>
  <c r="H95" i="2"/>
  <c r="H96" i="2"/>
  <c r="H93" i="2"/>
  <c r="H94" i="2"/>
  <c r="H92" i="2"/>
  <c r="H91" i="2"/>
  <c r="H90" i="2"/>
  <c r="H86" i="2"/>
  <c r="H85" i="2"/>
  <c r="H84" i="2"/>
  <c r="H110" i="2" l="1"/>
  <c r="H151" i="2" l="1"/>
  <c r="H152" i="2"/>
  <c r="F62" i="2" l="1"/>
  <c r="F28" i="2"/>
  <c r="H64" i="2" l="1"/>
  <c r="H30" i="2"/>
  <c r="F29" i="2"/>
  <c r="H29" i="2" s="1"/>
  <c r="H28" i="2"/>
  <c r="H63" i="2"/>
  <c r="H62" i="2"/>
  <c r="H31" i="2"/>
  <c r="H162" i="2" l="1"/>
  <c r="H142" i="2" l="1"/>
  <c r="H72" i="2" l="1"/>
  <c r="H71" i="2"/>
  <c r="F70" i="2"/>
  <c r="F68" i="2"/>
  <c r="F66" i="2"/>
  <c r="F74" i="2"/>
  <c r="F56" i="2"/>
  <c r="F48" i="2"/>
  <c r="F33" i="2"/>
  <c r="H178" i="2" l="1"/>
  <c r="H147" i="2" l="1"/>
  <c r="H128" i="2" l="1"/>
  <c r="H45" i="2"/>
  <c r="H239" i="2" l="1"/>
  <c r="H43" i="2"/>
  <c r="H42" i="2"/>
  <c r="H27" i="2" l="1"/>
  <c r="F140" i="2" l="1"/>
  <c r="H240" i="2" l="1"/>
  <c r="H238" i="2"/>
  <c r="H236" i="2"/>
  <c r="F165" i="2"/>
  <c r="F164" i="2"/>
  <c r="H160" i="2"/>
  <c r="F159" i="2"/>
  <c r="H138" i="2"/>
  <c r="H139" i="2"/>
  <c r="H125" i="2" l="1"/>
  <c r="F117" i="2"/>
  <c r="H159" i="2" l="1"/>
  <c r="H137" i="2"/>
  <c r="H41" i="2" l="1"/>
  <c r="H129" i="2" l="1"/>
  <c r="H77" i="2" l="1"/>
  <c r="H76" i="2"/>
  <c r="H219" i="2" l="1"/>
  <c r="H218" i="2"/>
  <c r="H176" i="2"/>
  <c r="H175" i="2"/>
  <c r="H174" i="2"/>
  <c r="H173" i="2"/>
  <c r="H165" i="2"/>
  <c r="H158" i="2"/>
  <c r="H149" i="2"/>
  <c r="F61" i="2" l="1"/>
  <c r="F60" i="2"/>
  <c r="H60" i="2" s="1"/>
  <c r="F59" i="2"/>
  <c r="F58" i="2"/>
  <c r="H58" i="2" s="1"/>
  <c r="F52" i="2"/>
  <c r="F51" i="2"/>
  <c r="F38" i="2"/>
  <c r="F37" i="2"/>
  <c r="F50" i="2"/>
  <c r="H44" i="2"/>
  <c r="H34" i="2"/>
  <c r="F23" i="2"/>
  <c r="H19" i="2"/>
  <c r="H122" i="2" l="1"/>
  <c r="H121" i="2"/>
  <c r="H120" i="2"/>
  <c r="H132" i="2"/>
  <c r="H156" i="2" l="1"/>
  <c r="H20" i="2"/>
  <c r="H18" i="2"/>
  <c r="H17" i="2"/>
  <c r="H16" i="2"/>
  <c r="H155" i="2" l="1"/>
  <c r="H154" i="2"/>
  <c r="F39" i="2" l="1"/>
  <c r="H126" i="2" l="1"/>
  <c r="H124" i="2"/>
  <c r="H115" i="2"/>
  <c r="H118" i="2"/>
  <c r="H117" i="2"/>
  <c r="F79" i="2" l="1"/>
  <c r="H67" i="2" l="1"/>
  <c r="H68" i="2"/>
  <c r="H69" i="2"/>
  <c r="H70" i="2"/>
  <c r="H66" i="2"/>
  <c r="H59" i="2" l="1"/>
  <c r="H52" i="2"/>
  <c r="H54" i="2"/>
  <c r="H38" i="2"/>
  <c r="H46" i="2" l="1"/>
  <c r="H61" i="2" l="1"/>
  <c r="H56" i="2"/>
  <c r="F53" i="2"/>
  <c r="H57" i="2"/>
  <c r="H48" i="2" l="1"/>
  <c r="H49" i="2"/>
  <c r="H50" i="2"/>
  <c r="H51" i="2"/>
  <c r="H53" i="2"/>
  <c r="H33" i="2"/>
  <c r="H39" i="2"/>
  <c r="H40" i="2"/>
  <c r="H23" i="2"/>
  <c r="H24" i="2"/>
  <c r="H25" i="2"/>
  <c r="H35" i="2"/>
  <c r="H36" i="2"/>
  <c r="H37" i="2"/>
  <c r="H22" i="2"/>
  <c r="H26" i="2"/>
  <c r="H164" i="2" l="1"/>
  <c r="H157" i="2" l="1"/>
  <c r="H163" i="2" l="1"/>
  <c r="H153" i="2"/>
  <c r="H136" i="2"/>
  <c r="H141" i="2"/>
  <c r="H140" i="2"/>
  <c r="H134" i="2"/>
  <c r="H133" i="2"/>
  <c r="H131" i="2"/>
  <c r="H135" i="2" l="1"/>
  <c r="H161" i="2" l="1"/>
  <c r="H114" i="2" l="1"/>
  <c r="H116" i="2"/>
  <c r="H242" i="2" l="1"/>
  <c r="H74" i="2"/>
  <c r="H75" i="2"/>
  <c r="H78" i="2"/>
  <c r="H79" i="2"/>
  <c r="H80" i="2" l="1"/>
</calcChain>
</file>

<file path=xl/sharedStrings.xml><?xml version="1.0" encoding="utf-8"?>
<sst xmlns="http://schemas.openxmlformats.org/spreadsheetml/2006/main" count="873" uniqueCount="470">
  <si>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</si>
  <si>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</si>
  <si>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</si>
  <si>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</si>
  <si>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</si>
  <si>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</si>
  <si>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</si>
  <si>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</si>
  <si>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</si>
  <si>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 xml:space="preserve">Sous total </t>
  </si>
  <si>
    <t>Unité</t>
  </si>
  <si>
    <t>LOCATION PIECES GRAPHIQUES</t>
  </si>
  <si>
    <t>ARTICLES CCTP</t>
  </si>
  <si>
    <t xml:space="preserve">ECLAIRAGE DE CHANTIER </t>
  </si>
  <si>
    <t>ens</t>
  </si>
  <si>
    <t>COFFRET DE CHANTIER</t>
  </si>
  <si>
    <t>MOYENS D'EXTINCTION</t>
  </si>
  <si>
    <t>NETTOYAGE FIN DE CHANTIER</t>
  </si>
  <si>
    <t>m²</t>
  </si>
  <si>
    <t>U</t>
  </si>
  <si>
    <t>BAIE VITREE PF 30 min</t>
  </si>
  <si>
    <t>ml</t>
  </si>
  <si>
    <t>PROTECTIONS VERTICALES ( ISOREL + BACHES)</t>
  </si>
  <si>
    <t>PNB 1019 (espace pompiers- hall montherlant)</t>
  </si>
  <si>
    <t>A1006 (bureau circulation asc 14)</t>
  </si>
  <si>
    <t>A1010 (local seine hall des arrivées)</t>
  </si>
  <si>
    <t>PGT 1017 (bureau seine haut de nef)</t>
  </si>
  <si>
    <t>A 1012 (bureau seine haut de nef)</t>
  </si>
  <si>
    <t>A1004 (espace pompiers - hall montherlant)</t>
  </si>
  <si>
    <t>PNF 1A02 ( evac escalier R+1)</t>
  </si>
  <si>
    <t xml:space="preserve"> A 2001 (SAS Cantine R+1)</t>
  </si>
  <si>
    <t xml:space="preserve"> A 2002 (SAS Cantine R+1)</t>
  </si>
  <si>
    <t xml:space="preserve"> A 2003 (SAS Cantine R+1)</t>
  </si>
  <si>
    <t>B 2005 ( RIE R+1)</t>
  </si>
  <si>
    <t>B 2006 ( RIE R+1)</t>
  </si>
  <si>
    <t>B 2007 ( RIE R+1)</t>
  </si>
  <si>
    <t>B 2009 ( RIE R+1)</t>
  </si>
  <si>
    <t>B 2010 ( RIE R+1)</t>
  </si>
  <si>
    <t>B 1003 (Hall Montherlant sortie et bureau)</t>
  </si>
  <si>
    <t>B 1004 (Hall Montherlant sortie et bureau)</t>
  </si>
  <si>
    <t>POLISSAGE PIERRE DE BUXY</t>
  </si>
  <si>
    <t>TRAPPE AU PLAFOND</t>
  </si>
  <si>
    <t>B 1005 (bureau haut de nef seine)</t>
  </si>
  <si>
    <t>FAIENCE MURALE</t>
  </si>
  <si>
    <t>PROTECTION SOL ( ISOREL + BACHES )</t>
  </si>
  <si>
    <t>PLAFOND M1 (STRUCTURE + BACHES)</t>
  </si>
  <si>
    <t>PORTE DE CHANTIER 2UP</t>
  </si>
  <si>
    <t xml:space="preserve">PROTECTION FENETRE </t>
  </si>
  <si>
    <t>PROTECTION PORTE EXTERIEURE</t>
  </si>
  <si>
    <t>PROTECTION VERTICALE ( ISOREL + BACHES)</t>
  </si>
  <si>
    <t>CARRELAGE MOUCHETE (RS5)</t>
  </si>
  <si>
    <t>ETUDES</t>
  </si>
  <si>
    <t>Etudes d'exécution</t>
  </si>
  <si>
    <t>Ens</t>
  </si>
  <si>
    <t>Etudes de synthèse</t>
  </si>
  <si>
    <t>DESCRIPTION GENERALE</t>
  </si>
  <si>
    <t>FAUX PLAFOND BA13 (FP5)</t>
  </si>
  <si>
    <t>REPRISE FAUX-PLAFOND ACOUSTIQUE HISTORIQUE (FP6)</t>
  </si>
  <si>
    <t xml:space="preserve">DOUBLAGE DES PAROIS PAR PLAQUE DE PLÂTRE BA13 COLLÉ (DB1) </t>
  </si>
  <si>
    <t xml:space="preserve">DOUBLAGE THERMIQUE INTERIEUR (DB3) </t>
  </si>
  <si>
    <t>NETTOYAGE FIN PHASE</t>
  </si>
  <si>
    <t>PROTECTION VERTICALE PARTIE HAUTE PALISSADE (BACHES)</t>
  </si>
  <si>
    <t>PROTECTION SOL (ISOREL + BACHES )</t>
  </si>
  <si>
    <t>PALISSADE AUTOSTABLE CHANTIER M1 (POSE ET DEPOSE )</t>
  </si>
  <si>
    <t>PROTECTIONS VERTICALES PARTIE HAUTE PALISSADE (BACHES)</t>
  </si>
  <si>
    <t>PROTECTIONS VERTICALES (ISOREL + BACHES)</t>
  </si>
  <si>
    <t>1 UP</t>
  </si>
  <si>
    <t>PORTE TIERCEE</t>
  </si>
  <si>
    <t xml:space="preserve"> BLOC PORTE PF 30MIN</t>
  </si>
  <si>
    <t xml:space="preserve">DOUBLAGE DES PAROIS PAR PLAQUE DE PLATRE BA13 SUR OSSATURE (DB2) </t>
  </si>
  <si>
    <t>FAUX-PLAFOND ACOUSTIQUE DEMONTABLE A OSSATURE CACHEE 60 x 60 (FP2)</t>
  </si>
  <si>
    <t>FAUX-PLAFOND ACOUSTIQUE DEMONTABLE A OSSATURE SEMI-APPARENTE 60 x 60 (FP3)</t>
  </si>
  <si>
    <t>FAUX-PLAFOND PF30MIN (FP4)</t>
  </si>
  <si>
    <t>TAPIS BROSSE (RS4)</t>
  </si>
  <si>
    <t>TRAPPE MURALE</t>
  </si>
  <si>
    <t>TRAPPE MURALE A CARRELER</t>
  </si>
  <si>
    <t>m</t>
  </si>
  <si>
    <t>PLINTHE</t>
  </si>
  <si>
    <t>HABILLAGE DES APPUIS INTERIEURS</t>
  </si>
  <si>
    <t>1  UP</t>
  </si>
  <si>
    <t xml:space="preserve">BLOC PORTE BOIS COURANT </t>
  </si>
  <si>
    <t>FERME PORTE</t>
  </si>
  <si>
    <t>PORTE D'ACCES CHANTIER 2UP ET SIGNALETIQUE SALLE 24</t>
  </si>
  <si>
    <t>Dimensions sur tableau</t>
  </si>
  <si>
    <t>A 1016 (barrière climatique RDC)</t>
  </si>
  <si>
    <t>A 1017 (barrière climatique RDC)</t>
  </si>
  <si>
    <t>A 1018 (barrière climatique RDC)</t>
  </si>
  <si>
    <t>A 1019 (barrière climatique RDC)</t>
  </si>
  <si>
    <t>SECURISATION ET FERMETURE TREMIE ESCALIER HALL DES ARRIVEES</t>
  </si>
  <si>
    <t>TUNNEL HALL MONTHERLANT</t>
  </si>
  <si>
    <t>PORTE DANS TUNNEL HALL MONTHERLANT</t>
  </si>
  <si>
    <t>PORTE INTERIEURE DE CHANTIER 2UP (passage entre zone HDA seine et lille)</t>
  </si>
  <si>
    <t>PROTECTION PORTE EXISTANTE INTERIEURE ET SIGNALETIQUE (accès chantier)</t>
  </si>
  <si>
    <t>PROTECTION PORTE EXTERIEURE SALLE 24 ET BUFFET DE LA GARE</t>
  </si>
  <si>
    <t>PROTECTION SOL (ISOREL + BACHES) SALLE 24 ET BUFFET DE LA GARE</t>
  </si>
  <si>
    <t>PROTECTIONS VERTICALES ( ISOREL + BACHES) SALLE 24 ET BUFFET DE LA GARE</t>
  </si>
  <si>
    <t>FAUX-PLAFOND MIROIR TENDU ACOUSTIQUE (FP1)</t>
  </si>
  <si>
    <t xml:space="preserve">JOUEE </t>
  </si>
  <si>
    <t>REPRISE PLAFOND EN PLATRE (FP7)</t>
  </si>
  <si>
    <t>REPRISE STAFF AU CROIT DE LA BARRIERE CLIMATIQUE (FP8)</t>
  </si>
  <si>
    <t>CARRELAGE MARRON (RS8)</t>
  </si>
  <si>
    <t>JOINT LAITON</t>
  </si>
  <si>
    <t>ESTRADE</t>
  </si>
  <si>
    <t>REPRISE DALLE BETON (RS9)</t>
  </si>
  <si>
    <t>A 1020 (RIA hall des arrivées RDC)</t>
  </si>
  <si>
    <t>A 1021 (RIA hall des arrivées RDC)</t>
  </si>
  <si>
    <t>B 2003 ( RIE R+1)</t>
  </si>
  <si>
    <t>B 2004 ( RIE R+1)</t>
  </si>
  <si>
    <t>COFFRAGE TABLEAUX</t>
  </si>
  <si>
    <t>BARRIERES HERAS</t>
  </si>
  <si>
    <t>TUNNEL EVACUATION SS1</t>
  </si>
  <si>
    <t>PORTE DANS TUNNEL EVACUATION SS1</t>
  </si>
  <si>
    <t>FAUX-PLAFOND ACOUSTIQUE LISSE (FP9)</t>
  </si>
  <si>
    <t>SECURISATION ESCALIER HISTORIQUE HALL MONTHERLANT</t>
  </si>
  <si>
    <t>PROTECTION ESCALIER HISTORIQUE HALL MONTHERLANT</t>
  </si>
  <si>
    <t>B 2011 ( RIE R+1)</t>
  </si>
  <si>
    <t>B 2012 ( RIE R+1)</t>
  </si>
  <si>
    <t>REPRISE MOULURE OUVERTURE R+1 ESCALIER HISTORIQUE</t>
  </si>
  <si>
    <t>PROTECTION PORTE EXISTANTE ET SIGNALETIQUE BUFFET DE LA GARE (accès chantier)</t>
  </si>
  <si>
    <t>SYSTÈME DE PROTECTION A L'EAU SOUS CARRELAGE (SPEC)</t>
  </si>
  <si>
    <t>PNB 1013 (sanitaire PMR Hall Montherlant)</t>
  </si>
  <si>
    <t>PNF 1009 (circulation ASC 14)</t>
  </si>
  <si>
    <t>A 1015 (local carte blanche)</t>
  </si>
  <si>
    <t xml:space="preserve">DEPOSE ET REPOSE DES PORTES HISTORIQUES </t>
  </si>
  <si>
    <t>TRAPPE AU PLAFOND SUR MESURE</t>
  </si>
  <si>
    <t>JOINT DE FRACTIONNEMENT</t>
  </si>
  <si>
    <t>PALISSADE AUTOSTABLE CHANTIER M1 AU R+1 (POSE ET DEPOSE )</t>
  </si>
  <si>
    <t>PROTECTION SOL AU R+1 ( ISOREL + BACHES )</t>
  </si>
  <si>
    <t>PALISSADE AUTOSTABLE CHANTIER M1  AU R+1 (POSE ET DEPOSE )</t>
  </si>
  <si>
    <t xml:space="preserve">PORTE DE CHANTIER 2UP AU R+1 </t>
  </si>
  <si>
    <t>PROTECTION SOL (ISOREL + BACHES ) AU R+1</t>
  </si>
  <si>
    <t>CHAPE</t>
  </si>
  <si>
    <t>m3</t>
  </si>
  <si>
    <t>PNB 1024 (Hall Montherlant escalier evac R-1)</t>
  </si>
  <si>
    <t>TRANCHES</t>
  </si>
  <si>
    <t>TF</t>
  </si>
  <si>
    <t>TO</t>
  </si>
  <si>
    <t>INSTALLATIONS DE CHANTIER</t>
  </si>
  <si>
    <t>TRAVAUX DE GROS ŒUVRE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</si>
  <si>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</si>
  <si>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</si>
  <si>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</si>
  <si>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</si>
  <si>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</si>
  <si>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</si>
  <si>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</si>
  <si>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</si>
  <si>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4.1.12</t>
  </si>
  <si>
    <t>4.2</t>
  </si>
  <si>
    <t>4.2.1</t>
  </si>
  <si>
    <t>4.2.2</t>
  </si>
  <si>
    <t>AMENAGEMENT</t>
  </si>
  <si>
    <t>PROTECTION VERTICALE AU R+1 ( ISOREL + BACHES)</t>
  </si>
  <si>
    <t>PALISSADE AUTOSTABLE CHANTIER M1 SALLE 24 (POSE ET DEPOSE) SALLE 24</t>
  </si>
  <si>
    <t>DEMOLITION DS MURS PORTEURS POUR CREATION DE BAIES</t>
  </si>
  <si>
    <t>DEMOLITION DES CLOISONS ET DES DOUBLAGES PERIPHERIQUES</t>
  </si>
  <si>
    <t>DEMOLITION DES PLANCHERS</t>
  </si>
  <si>
    <t>DEPOSE DES OSSATURES METALLIQUES VITREES</t>
  </si>
  <si>
    <t>DECAISSEMENT OU DEPOSE DES REVETEMENT DE SOL</t>
  </si>
  <si>
    <t>DEPOSE DES FAUX-PLAFONDS</t>
  </si>
  <si>
    <t>OUVERTURES DANS LES PLANCHERS POUR CREATION DE GAINE</t>
  </si>
  <si>
    <t>OUVERTURES DE BAIES DANS LES CLOISONS</t>
  </si>
  <si>
    <t>DEPOSE DES MOBILIERS DANS LES LIBRAIRIES</t>
  </si>
  <si>
    <t>DEPOSE DU "MONTE-PLAT"</t>
  </si>
  <si>
    <t>DESENCAILLAGE PEINTURE PLOMBEE STRUCTURES METALLIQUES HISTORIQUES</t>
  </si>
  <si>
    <t>AMENAGEMENTS TEMPORAIRES</t>
  </si>
  <si>
    <t>4.1.12.1</t>
  </si>
  <si>
    <t>CURAGE CLOISON BUFFET DE LA GARE</t>
  </si>
  <si>
    <t>4.1.12.2</t>
  </si>
  <si>
    <t>4.1.12.3</t>
  </si>
  <si>
    <t>CURAGE SAS</t>
  </si>
  <si>
    <t>CURAGE PIERRES DE BUXY AU DROIT DES SAS, APRES LEUR DEPOSE</t>
  </si>
  <si>
    <t>MISE EN ŒUVRE DES LINTEAUX ET DES JAMBAGES</t>
  </si>
  <si>
    <t>RENFORT DES OUVERTURES DES CLOISONS</t>
  </si>
  <si>
    <t>RENFORT D'UNE OUVERTURE DANS LE PLANCHER HAUT SS-1 PAR CHEVETRE METALLIQUE</t>
  </si>
  <si>
    <t>RENFORT DES OUVERTURES DANS LES PLANCHERS PAR PLAT CARBONE</t>
  </si>
  <si>
    <t>CREATION D'UNE DALLE EN BETON ARME GAINE "MONTE-PLAT"</t>
  </si>
  <si>
    <t>TRAVAUX NEUFS</t>
  </si>
  <si>
    <t>TRAVAUX DE CURAGE ET DE DEMOLITION</t>
  </si>
  <si>
    <t>AMENAGEMENTS PROVISOIRES</t>
  </si>
  <si>
    <t>PHASE 3</t>
  </si>
  <si>
    <t>PHASE 1.4</t>
  </si>
  <si>
    <t>PHASE 1.3</t>
  </si>
  <si>
    <t>PHASE 1.2</t>
  </si>
  <si>
    <t>PHASE 1.1</t>
  </si>
  <si>
    <t>COMMUNS A TOUTES LES PHASES</t>
  </si>
  <si>
    <t>CLOISONS PARPAINGS</t>
  </si>
  <si>
    <t xml:space="preserve">CLOISON EN PARPAING CREUX 100 ET ENDUIT (CL1) </t>
  </si>
  <si>
    <t>CLOISON PARPAING CREUX 150 ET FINITION PIERRE DE BUXY (CL4)</t>
  </si>
  <si>
    <t>CLOISON EN PARPAING CREUX 200 ET HABILLAGE PAR PLAQUE DE PLÂTRE ET ENDUIT (CL5)</t>
  </si>
  <si>
    <t>CLOISONS PLATRE</t>
  </si>
  <si>
    <t>DOUBLAGES</t>
  </si>
  <si>
    <t>HABILLAGE CF1H30 POTEAUX</t>
  </si>
  <si>
    <t>FAUX-PLAFONDS</t>
  </si>
  <si>
    <t>REVETEMENTS SOL ET MUR</t>
  </si>
  <si>
    <t>PIERRE DE BUXY (RS1)</t>
  </si>
  <si>
    <t>TERRAZZO (RS2)</t>
  </si>
  <si>
    <t>REVETEMENT TEXTILE (RS3)</t>
  </si>
  <si>
    <t>CARRELAGE GRIS FONCE (RS6)</t>
  </si>
  <si>
    <t>OUVRAGES DIVERS</t>
  </si>
  <si>
    <t>MENUISERIES INTERIEURES</t>
  </si>
  <si>
    <t>A1011 (local lille hall des arrivées)</t>
  </si>
  <si>
    <t>PNB 1006</t>
  </si>
  <si>
    <t>A 1022</t>
  </si>
  <si>
    <t>A 1023</t>
  </si>
  <si>
    <t>PNF 1A03</t>
  </si>
  <si>
    <t>EQUIPEMENTS DE SURETE ET DE SECURITE INCENDIE</t>
  </si>
  <si>
    <t>BARRES ANTI-PANIQUES</t>
  </si>
  <si>
    <t>CYLINDRE ET SERRURES EUROPEENS</t>
  </si>
  <si>
    <t>SELECTEUR DE FERMETURE</t>
  </si>
  <si>
    <t>AGENCEMENT DES ESPACES TEMPORAIRES</t>
  </si>
  <si>
    <t>CLOISON 72/48 AVEC ISOLATION INTERIEURE - 2BA13 CF1H (CL8)</t>
  </si>
  <si>
    <r>
      <t>m</t>
    </r>
    <r>
      <rPr>
        <b/>
        <vertAlign val="superscript"/>
        <sz val="9"/>
        <rFont val="Calibri"/>
        <family val="2"/>
        <scheme val="minor"/>
      </rPr>
      <t>3</t>
    </r>
  </si>
  <si>
    <t>4.1.4.1</t>
  </si>
  <si>
    <t>4.1.4.2</t>
  </si>
  <si>
    <t>DEPOSE DES VITRES ET DES DALLES EN VERRE</t>
  </si>
  <si>
    <t xml:space="preserve">DEPOSE DES ELEMENTS METALLIQUES </t>
  </si>
  <si>
    <t>COMBLEMENT DU PLANCHER HAUT SS-1 HALL DES ARRIVEES</t>
  </si>
  <si>
    <t>CREATION DE PENTES</t>
  </si>
  <si>
    <t>PORTE EXISTANTE INTERIEURE A PROTEGER ET SIGNALETIQUE (ACCES CHANTIER)</t>
  </si>
  <si>
    <t>FOURNITURE ET POSE DE PIERRE DE BUXY</t>
  </si>
  <si>
    <t>FOURNITURE ET POSE DE SOL EN MOSAIQUE</t>
  </si>
  <si>
    <t xml:space="preserve">DEPOSE ET EVACUATION CARRELAGE </t>
  </si>
  <si>
    <t>FLOCAGE CF1H30 POTEAUX</t>
  </si>
  <si>
    <t>PORTE INTERIEURE DE CHANTIER 2UP AU R+1</t>
  </si>
  <si>
    <t>BLOC PORTE EI60</t>
  </si>
  <si>
    <t>B 2008 ( RIE R+1 fermeture escalier historique)</t>
  </si>
  <si>
    <t>CLOISON EN PARPAING CREUX 100 ET HABILLAGE PAR UNE PLAQUE DE PLÂTRE SUR UNE FACE (CL2)</t>
  </si>
  <si>
    <t>CLOISON EN PARPAING CREUX 100 ET HABILLAGE PAR PLAQUES DE PLÂTRE SUR DEUX FACES (CL3)</t>
  </si>
  <si>
    <t>CONTRE-CLOISON 72/48 AVEC ISOLATION INTERIEURE SUR UNE FACE (CL6)</t>
  </si>
  <si>
    <t>CLOISON 72/48 AVEC ISOLATION INTERIEURE SUR DEUX FACES (CL7)</t>
  </si>
  <si>
    <t>HABILLAGE STAFF POTEAUX (HB1)</t>
  </si>
  <si>
    <t>DEPOSE ET EVACUATION FAUX-PLAFOND</t>
  </si>
  <si>
    <t xml:space="preserve">FOURNITURE ET POSE AUX-PLAFOND ACOUSTIQUE LISSE </t>
  </si>
  <si>
    <t>NETTOYAGE PIERRES MURALES ET AU PLAFONDS</t>
  </si>
  <si>
    <t>P01 (Porte provisoire SAS Buffet de la Gare)</t>
  </si>
  <si>
    <t>P02 (Porte provisoire cloison Buffet de la Gare)</t>
  </si>
  <si>
    <t>P03 (Porte provisoire SAS Salle 24)</t>
  </si>
  <si>
    <t>P04 (Porte provisoire SAS Salle 24)</t>
  </si>
  <si>
    <t>P05 (Porte provisoire Vestiaires Salle 24)</t>
  </si>
  <si>
    <t>CLOISON VESTIAIRE</t>
  </si>
  <si>
    <t>CLOISON BUFFET DE LA GARE</t>
  </si>
  <si>
    <t>SAS SALLE 24</t>
  </si>
  <si>
    <t>SAS BUFFET DE LA GARE</t>
  </si>
  <si>
    <t>2.3.5</t>
  </si>
  <si>
    <t>DOE</t>
  </si>
  <si>
    <t>4.1.1.1</t>
  </si>
  <si>
    <t>4.1.1.2</t>
  </si>
  <si>
    <t>4.1.1.3</t>
  </si>
  <si>
    <t>4.1.1.4</t>
  </si>
  <si>
    <t>4.1.1.5</t>
  </si>
  <si>
    <t>4.1.2.1</t>
  </si>
  <si>
    <t>4.1.2.2</t>
  </si>
  <si>
    <t>4.1.2.3</t>
  </si>
  <si>
    <t>4.1.2.4</t>
  </si>
  <si>
    <t>4.1.2.5</t>
  </si>
  <si>
    <t>4.1.2.6</t>
  </si>
  <si>
    <t>4.1.2.7</t>
  </si>
  <si>
    <t>4.1.2.8</t>
  </si>
  <si>
    <t>4.1.2.9</t>
  </si>
  <si>
    <t>4.1.2.10</t>
  </si>
  <si>
    <t>4.1.3.1</t>
  </si>
  <si>
    <t>4.1.3.2</t>
  </si>
  <si>
    <t>4.1.3.3</t>
  </si>
  <si>
    <t>4.1.3.4</t>
  </si>
  <si>
    <t>4.1.3.5</t>
  </si>
  <si>
    <t>4.1.3.6</t>
  </si>
  <si>
    <t>4.1.3.7</t>
  </si>
  <si>
    <t>4.1.3.8</t>
  </si>
  <si>
    <t>4.1.3.9</t>
  </si>
  <si>
    <t>4.1.3.10</t>
  </si>
  <si>
    <t>4.1.3.11</t>
  </si>
  <si>
    <t>4.1.3.12</t>
  </si>
  <si>
    <t>4.1.3.13</t>
  </si>
  <si>
    <t>4.1.3.14</t>
  </si>
  <si>
    <t>4.1.4.3</t>
  </si>
  <si>
    <t>4.1.4.4</t>
  </si>
  <si>
    <t>4.1.4.5</t>
  </si>
  <si>
    <t>4.1.4.6</t>
  </si>
  <si>
    <t>4.1.4.7</t>
  </si>
  <si>
    <t>4.1.5.1</t>
  </si>
  <si>
    <t>4.1.5.2</t>
  </si>
  <si>
    <t>4.1.5.3</t>
  </si>
  <si>
    <t>4.1.5.4</t>
  </si>
  <si>
    <t>4.1.5.5</t>
  </si>
  <si>
    <t>4.1.5.6</t>
  </si>
  <si>
    <t>4.1.5.7</t>
  </si>
  <si>
    <t>4.1.5.8</t>
  </si>
  <si>
    <t>4.1.5.9</t>
  </si>
  <si>
    <t>4.1.6.1</t>
  </si>
  <si>
    <t>4.1.6.2</t>
  </si>
  <si>
    <t>4.1.6.3</t>
  </si>
  <si>
    <t>4.1.6.4</t>
  </si>
  <si>
    <t>4.1.6.5</t>
  </si>
  <si>
    <t>4.1.6.6</t>
  </si>
  <si>
    <t>4.1.6.7</t>
  </si>
  <si>
    <t>4.1.7.1</t>
  </si>
  <si>
    <t>4.1.7.2</t>
  </si>
  <si>
    <t>4.1.7.3</t>
  </si>
  <si>
    <t>4.1.7.4</t>
  </si>
  <si>
    <t>4.1.7.5</t>
  </si>
  <si>
    <t>4.1.7.6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</si>
  <si>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</si>
  <si>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</si>
  <si>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</si>
  <si>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</si>
  <si>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</si>
  <si>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</si>
  <si>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</si>
  <si>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</si>
  <si>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</si>
  <si>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</si>
  <si>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4.2.1.11</t>
  </si>
  <si>
    <t>4.2.1.12</t>
  </si>
  <si>
    <t>4.2.1.13</t>
  </si>
  <si>
    <t>4.2.2.1</t>
  </si>
  <si>
    <t>4.2.2.2</t>
  </si>
  <si>
    <t>4.2.2.3</t>
  </si>
  <si>
    <t>4.2.2.4</t>
  </si>
  <si>
    <t>4.2.2.5</t>
  </si>
  <si>
    <t>4.2.2.6</t>
  </si>
  <si>
    <t>4.2.2.7</t>
  </si>
  <si>
    <t>4.3</t>
  </si>
  <si>
    <t>4.3.1</t>
  </si>
  <si>
    <t>4.3.1.1</t>
  </si>
  <si>
    <t>4.3.1.2</t>
  </si>
  <si>
    <t>4.3.1.3</t>
  </si>
  <si>
    <t>4.3.1.4</t>
  </si>
  <si>
    <t>4.3.1.5</t>
  </si>
  <si>
    <t>4.3.2</t>
  </si>
  <si>
    <t>4.3.2.1</t>
  </si>
  <si>
    <t>4.3.2.2</t>
  </si>
  <si>
    <t>4.3.2.3</t>
  </si>
  <si>
    <t>4.3.3</t>
  </si>
  <si>
    <t>4.3.3.1</t>
  </si>
  <si>
    <t>4.3.3.2</t>
  </si>
  <si>
    <t>4.3.3.3</t>
  </si>
  <si>
    <t>4.3.4</t>
  </si>
  <si>
    <t>4.3.4.1</t>
  </si>
  <si>
    <t>4.3.4.2</t>
  </si>
  <si>
    <t>4.3.5</t>
  </si>
  <si>
    <t>4.3.5.1</t>
  </si>
  <si>
    <t>4.3.5.2</t>
  </si>
  <si>
    <t>4.3.5.3</t>
  </si>
  <si>
    <t>4.3.5.4</t>
  </si>
  <si>
    <t>4.3.5.5</t>
  </si>
  <si>
    <t>4.3.5.6</t>
  </si>
  <si>
    <t>4.3.5.7</t>
  </si>
  <si>
    <t>4.3.5.8</t>
  </si>
  <si>
    <t>4.3.5.9</t>
  </si>
  <si>
    <t>4.3.5.10</t>
  </si>
  <si>
    <t>4.3.5.11</t>
  </si>
  <si>
    <t>4.3.5.12</t>
  </si>
  <si>
    <t>4.3.5.13</t>
  </si>
  <si>
    <t>4.3.5.13.1</t>
  </si>
  <si>
    <t>4.3.5.13.2</t>
  </si>
  <si>
    <t>4.3.6</t>
  </si>
  <si>
    <t>4.3.7</t>
  </si>
  <si>
    <t>4.3.8</t>
  </si>
  <si>
    <t>4.3.8.1</t>
  </si>
  <si>
    <t>4.3.8.2</t>
  </si>
  <si>
    <t>4.3.8.3</t>
  </si>
  <si>
    <t>4.3.8.4</t>
  </si>
  <si>
    <t>4.3.8.5</t>
  </si>
  <si>
    <t>4.3.8.6</t>
  </si>
  <si>
    <t>4.3.8.7</t>
  </si>
  <si>
    <t>4.3.8.8</t>
  </si>
  <si>
    <t>4.3.8.9</t>
  </si>
  <si>
    <t>4.3.8.10</t>
  </si>
  <si>
    <t>4.3.8.11</t>
  </si>
  <si>
    <t>4.3.8.12</t>
  </si>
  <si>
    <t>4.3.8.13</t>
  </si>
  <si>
    <t>4.3.8.14</t>
  </si>
  <si>
    <t>4.3.8.15</t>
  </si>
  <si>
    <t>4.3.8.16</t>
  </si>
  <si>
    <t>4.3.8.16.1</t>
  </si>
  <si>
    <t>4.3.8.16.2</t>
  </si>
  <si>
    <t>4.3.8.16.3</t>
  </si>
  <si>
    <t>4.3.8.16.4</t>
  </si>
  <si>
    <t>4.3.8.16.5</t>
  </si>
  <si>
    <t>4.3.9</t>
  </si>
  <si>
    <t>4.3.9.1</t>
  </si>
  <si>
    <t>4.3.9.2</t>
  </si>
  <si>
    <t>4.3.9.3</t>
  </si>
  <si>
    <t>4.3.9.4</t>
  </si>
  <si>
    <t>4.3.9.5</t>
  </si>
  <si>
    <t>4.3.9.6</t>
  </si>
  <si>
    <t>4.3.10</t>
  </si>
  <si>
    <t>4.3.10.1</t>
  </si>
  <si>
    <t xml:space="preserve"> BLOC PORTE</t>
  </si>
  <si>
    <t>4.3.10.1.1</t>
  </si>
  <si>
    <t>4.3.10.1.1.1</t>
  </si>
  <si>
    <t>4.3.10.1.1.2</t>
  </si>
  <si>
    <t>4.3.10.1.2</t>
  </si>
  <si>
    <t>4.3.10.1.2.1</t>
  </si>
  <si>
    <t>4.3.10.1.2.2</t>
  </si>
  <si>
    <t>4.3.10.1.2.3</t>
  </si>
  <si>
    <t>4.3.10.1.3</t>
  </si>
  <si>
    <t xml:space="preserve"> BLOC PORTE A DEGRES COUPE FEU</t>
  </si>
  <si>
    <t>4.3.10.1.1.1.1</t>
  </si>
  <si>
    <t>4.3.10.1.1.1.2</t>
  </si>
  <si>
    <t>4.3.10.1.1.1.3</t>
  </si>
  <si>
    <t>4.3.10.1.1.1.4</t>
  </si>
  <si>
    <t>4.3.10.1.1.1.5</t>
  </si>
  <si>
    <t>4.3.10.1.1.1.6</t>
  </si>
  <si>
    <t>4.3.10.1.1.1.7</t>
  </si>
  <si>
    <t>4.3.10.1.1.1.8</t>
  </si>
  <si>
    <t>4.3.10.1.1.1.9</t>
  </si>
  <si>
    <t>4.3.10.1.1.1.10</t>
  </si>
  <si>
    <t>4.3.10.1.1.1.11</t>
  </si>
  <si>
    <t>4.3.10.1.1.1.12</t>
  </si>
  <si>
    <t>4.3.10.1.1.1.13</t>
  </si>
  <si>
    <t>4.3.10.1.1.1.14</t>
  </si>
  <si>
    <t>4.3.10.1.1.1.15</t>
  </si>
  <si>
    <t>4.3.10.1.1.1.16</t>
  </si>
  <si>
    <t>4.3.10.1.1.1.17</t>
  </si>
  <si>
    <t>4.3.10.1.1.1.18</t>
  </si>
  <si>
    <t>4.3.10.1.1.2.1</t>
  </si>
  <si>
    <t>4.3.10.1.1.2.2</t>
  </si>
  <si>
    <t>4.3.10.1.1.2.3</t>
  </si>
  <si>
    <t>4.3.10.1.2.4</t>
  </si>
  <si>
    <t>4.3.10.1.2.5</t>
  </si>
  <si>
    <t>4.3.10.1.2.6</t>
  </si>
  <si>
    <t>4.3.10.1.2.7</t>
  </si>
  <si>
    <t>4.3.10.1.2.8</t>
  </si>
  <si>
    <t>4.3.10.1.2.9</t>
  </si>
  <si>
    <t>4.3.10.1.3.1</t>
  </si>
  <si>
    <t>4.3.10.1.3.2</t>
  </si>
  <si>
    <t>4.3.10.1.3.3</t>
  </si>
  <si>
    <t>4.3.10.1.3.4</t>
  </si>
  <si>
    <t>4.3.10.1.4</t>
  </si>
  <si>
    <t>4.3.10.1.4.1</t>
  </si>
  <si>
    <t>4.3.10.1.4.2</t>
  </si>
  <si>
    <t>4.3.10.1.4.3</t>
  </si>
  <si>
    <t>4.3.10.1.4.4</t>
  </si>
  <si>
    <t>4.3.10.1.4.5</t>
  </si>
  <si>
    <t>4.3.10.1.4.6</t>
  </si>
  <si>
    <t>4.3.10.1.4.7</t>
  </si>
  <si>
    <t>4.3.10.1.4.8</t>
  </si>
  <si>
    <t>4.3.10.1.4.9</t>
  </si>
  <si>
    <t>4.3.10.1.4.10</t>
  </si>
  <si>
    <t>4.3.10.1.4.11</t>
  </si>
  <si>
    <t>4.3.10.1.4.12</t>
  </si>
  <si>
    <t>4.3.10.1.4.13</t>
  </si>
  <si>
    <t>4.3.11</t>
  </si>
  <si>
    <t>4.3.11.1</t>
  </si>
  <si>
    <t>SAS</t>
  </si>
  <si>
    <t>4.3.11.1.1</t>
  </si>
  <si>
    <t>4.3.11.1.2</t>
  </si>
  <si>
    <t>4.3.11.2</t>
  </si>
  <si>
    <t>4.3.11.3</t>
  </si>
  <si>
    <t>4.3.11.4</t>
  </si>
  <si>
    <t>4.3.11.5</t>
  </si>
  <si>
    <t>2.3.3.2</t>
  </si>
  <si>
    <t>2.3.3.3</t>
  </si>
  <si>
    <t>4.2.2.8</t>
  </si>
  <si>
    <t>CREATION DE FEUILLURES AU DROIT DES MENUISERIES EXTERIEURES</t>
  </si>
  <si>
    <t>CARRELAGE GRIS (RS7)</t>
  </si>
  <si>
    <t>TOTAL tranche ferme €TTC</t>
  </si>
  <si>
    <t>TOTAL tranche ferme €HT</t>
  </si>
  <si>
    <t xml:space="preserve">TO </t>
  </si>
  <si>
    <t>TOTAL MARCHE ( tranche ferme + tranche optionnelle 1 + tranche optionnelle 2 ) €HT</t>
  </si>
  <si>
    <t>TOTAL MARCHE  €TTC</t>
  </si>
  <si>
    <t>TRANCHE OPTIONNELLE 2 SOL CALEPINE HISTORIQUE</t>
  </si>
  <si>
    <t xml:space="preserve">TRANCHE OPTIONNELLE 1  FAUX-PLAFOND ACOUSTIQUE LISSE </t>
  </si>
  <si>
    <t>2.5.15</t>
  </si>
  <si>
    <t xml:space="preserve">Compte prorata - provision 1% du montant global de l'offre forfaitaire </t>
  </si>
  <si>
    <t>TOTAL tranche optionnelle 01 €HT</t>
  </si>
  <si>
    <t>TOTAL tranche optionnelle 02 €HT</t>
  </si>
  <si>
    <r>
      <rPr>
        <b/>
        <i/>
        <sz val="18"/>
        <rFont val="Calibri"/>
        <family val="2"/>
        <scheme val="minor"/>
      </rPr>
      <t>LOT 7 - GROS ŒUVRE / CLOISONNEMENT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2025-626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</si>
</sst>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[$-40C]General"/>
    <numFmt numFmtId="165" formatCode="[$-40C]0.00"/>
    <numFmt numFmtId="166" formatCode="#,##0.00&quot; €&quot;"/>
    <numFmt numFmtId="167" formatCode="_-* #,##0.00\ [$€-40C]_-;\-* #,##0.00\ [$€-40C]_-;_-* &quot;-&quot;??\ [$€-40C]_-;_-@_-"/>
  </numFmts>
  <fonts count="30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Arial"/>
      <family val="2"/>
    </font>
    <font>
      <b/>
      <sz val="7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i/>
      <sz val="9"/>
      <color theme="0" tint="-0.499984740745262"/>
      <name val="Calibri"/>
      <family val="2"/>
      <scheme val="minor"/>
    </font>
    <font>
      <sz val="9"/>
      <color rgb="FF000000"/>
      <name val="Calibri"/>
      <family val="2"/>
    </font>
    <font>
      <sz val="9"/>
      <name val="Calibri"/>
      <family val="2"/>
    </font>
    <font>
      <b/>
      <vertAlign val="superscript"/>
      <sz val="9"/>
      <name val="Calibri"/>
      <family val="2"/>
      <scheme val="minor"/>
    </font>
    <font>
      <sz val="10"/>
      <color theme="0" tint="-0.3499862666707357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0" fontId="15" fillId="0" borderId="0"/>
    <xf numFmtId="164" fontId="17" fillId="0" borderId="0" applyBorder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29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4" fontId="2" fillId="0" borderId="0" xfId="2" applyFont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/>
    <xf numFmtId="0" fontId="0" fillId="4" borderId="0" xfId="0" applyFill="1"/>
    <xf numFmtId="0" fontId="5" fillId="7" borderId="6" xfId="0" applyFont="1" applyFill="1" applyBorder="1" applyAlignment="1">
      <alignment vertical="center" wrapText="1"/>
    </xf>
    <xf numFmtId="0" fontId="5" fillId="7" borderId="6" xfId="0" applyFont="1" applyFill="1" applyBorder="1"/>
    <xf numFmtId="0" fontId="6" fillId="6" borderId="10" xfId="0" applyFont="1" applyFill="1" applyBorder="1" applyAlignment="1">
      <alignment horizontal="center" vertical="center" wrapText="1" shrinkToFit="1"/>
    </xf>
    <xf numFmtId="44" fontId="6" fillId="6" borderId="10" xfId="2" applyFont="1" applyFill="1" applyBorder="1" applyAlignment="1" applyProtection="1">
      <alignment horizontal="center" vertical="center" wrapText="1" shrinkToFit="1"/>
    </xf>
    <xf numFmtId="44" fontId="6" fillId="8" borderId="1" xfId="2" applyFont="1" applyFill="1" applyBorder="1" applyAlignment="1">
      <alignment vertical="center" wrapText="1" shrinkToFit="1"/>
    </xf>
    <xf numFmtId="44" fontId="9" fillId="8" borderId="1" xfId="2" applyFont="1" applyFill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7" borderId="9" xfId="0" applyFont="1" applyFill="1" applyBorder="1" applyAlignment="1">
      <alignment vertical="center" wrapText="1"/>
    </xf>
    <xf numFmtId="49" fontId="4" fillId="9" borderId="7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4" fontId="8" fillId="2" borderId="8" xfId="2" applyFont="1" applyFill="1" applyBorder="1" applyAlignment="1">
      <alignment horizontal="center" vertical="center" wrapText="1"/>
    </xf>
    <xf numFmtId="44" fontId="8" fillId="2" borderId="9" xfId="2" applyFont="1" applyFill="1" applyBorder="1" applyAlignment="1">
      <alignment horizontal="center" vertical="center" wrapText="1"/>
    </xf>
    <xf numFmtId="44" fontId="6" fillId="0" borderId="0" xfId="2" applyFont="1" applyFill="1" applyBorder="1" applyAlignment="1">
      <alignment vertical="center" wrapText="1"/>
    </xf>
    <xf numFmtId="49" fontId="9" fillId="8" borderId="1" xfId="2" applyNumberFormat="1" applyFont="1" applyFill="1" applyBorder="1" applyAlignment="1">
      <alignment horizontal="right" vertical="center" wrapText="1" shrinkToFit="1"/>
    </xf>
    <xf numFmtId="0" fontId="6" fillId="4" borderId="11" xfId="0" applyFont="1" applyFill="1" applyBorder="1" applyAlignment="1">
      <alignment horizontal="left" vertical="center" wrapText="1" shrinkToFit="1"/>
    </xf>
    <xf numFmtId="0" fontId="6" fillId="4" borderId="12" xfId="0" applyFont="1" applyFill="1" applyBorder="1" applyAlignment="1">
      <alignment horizontal="left" vertical="center" wrapText="1" shrinkToFit="1"/>
    </xf>
    <xf numFmtId="164" fontId="18" fillId="0" borderId="19" xfId="4" applyFont="1" applyBorder="1" applyAlignment="1">
      <alignment horizontal="center" vertical="center" wrapText="1"/>
    </xf>
    <xf numFmtId="44" fontId="6" fillId="0" borderId="27" xfId="2" applyFont="1" applyFill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164" fontId="18" fillId="0" borderId="28" xfId="4" applyFont="1" applyBorder="1" applyAlignment="1">
      <alignment horizontal="center" vertical="center" wrapText="1"/>
    </xf>
    <xf numFmtId="49" fontId="16" fillId="0" borderId="24" xfId="3" applyNumberFormat="1" applyFont="1" applyBorder="1" applyAlignment="1">
      <alignment vertical="center" wrapText="1"/>
    </xf>
    <xf numFmtId="49" fontId="16" fillId="0" borderId="22" xfId="3" applyNumberFormat="1" applyFont="1" applyBorder="1" applyAlignment="1">
      <alignment vertical="center" wrapText="1"/>
    </xf>
    <xf numFmtId="0" fontId="5" fillId="7" borderId="0" xfId="0" applyFont="1" applyFill="1" applyAlignment="1">
      <alignment vertical="center" wrapText="1"/>
    </xf>
    <xf numFmtId="0" fontId="5" fillId="7" borderId="0" xfId="0" applyFont="1" applyFill="1"/>
    <xf numFmtId="49" fontId="16" fillId="11" borderId="24" xfId="3" applyNumberFormat="1" applyFont="1" applyFill="1" applyBorder="1" applyAlignment="1">
      <alignment vertical="center" wrapText="1"/>
    </xf>
    <xf numFmtId="49" fontId="16" fillId="11" borderId="30" xfId="3" applyNumberFormat="1" applyFont="1" applyFill="1" applyBorder="1" applyAlignment="1">
      <alignment vertical="center" wrapText="1"/>
    </xf>
    <xf numFmtId="49" fontId="16" fillId="11" borderId="22" xfId="3" applyNumberFormat="1" applyFont="1" applyFill="1" applyBorder="1" applyAlignment="1">
      <alignment vertical="center" wrapText="1"/>
    </xf>
    <xf numFmtId="164" fontId="18" fillId="0" borderId="21" xfId="4" applyFont="1" applyBorder="1" applyAlignment="1">
      <alignment horizontal="center" vertical="center" wrapText="1"/>
    </xf>
    <xf numFmtId="49" fontId="16" fillId="0" borderId="30" xfId="3" applyNumberFormat="1" applyFont="1" applyBorder="1" applyAlignment="1">
      <alignment vertical="center" wrapText="1"/>
    </xf>
    <xf numFmtId="44" fontId="6" fillId="0" borderId="6" xfId="2" applyFont="1" applyFill="1" applyBorder="1" applyAlignment="1">
      <alignment horizontal="center" vertical="center" wrapText="1" shrinkToFit="1"/>
    </xf>
    <xf numFmtId="44" fontId="6" fillId="0" borderId="10" xfId="2" applyFont="1" applyFill="1" applyBorder="1" applyAlignment="1">
      <alignment horizontal="center" vertical="center" wrapText="1" shrinkToFit="1"/>
    </xf>
    <xf numFmtId="44" fontId="6" fillId="0" borderId="25" xfId="2" applyFont="1" applyFill="1" applyBorder="1" applyAlignment="1">
      <alignment horizontal="center" vertical="center" wrapText="1" shrinkToFit="1"/>
    </xf>
    <xf numFmtId="44" fontId="6" fillId="11" borderId="26" xfId="2" applyFont="1" applyFill="1" applyBorder="1" applyAlignment="1">
      <alignment horizontal="center" vertical="center" wrapText="1" shrinkToFit="1"/>
    </xf>
    <xf numFmtId="49" fontId="4" fillId="9" borderId="9" xfId="0" applyNumberFormat="1" applyFont="1" applyFill="1" applyBorder="1" applyAlignment="1">
      <alignment vertical="center" wrapText="1"/>
    </xf>
    <xf numFmtId="49" fontId="4" fillId="9" borderId="8" xfId="0" applyNumberFormat="1" applyFont="1" applyFill="1" applyBorder="1" applyAlignment="1">
      <alignment vertical="center" wrapText="1"/>
    </xf>
    <xf numFmtId="49" fontId="19" fillId="0" borderId="0" xfId="3" applyNumberFormat="1" applyFont="1" applyAlignment="1">
      <alignment vertical="center" wrapText="1"/>
    </xf>
    <xf numFmtId="49" fontId="16" fillId="0" borderId="0" xfId="3" applyNumberFormat="1" applyFont="1" applyAlignment="1">
      <alignment vertical="center" wrapText="1"/>
    </xf>
    <xf numFmtId="49" fontId="21" fillId="0" borderId="20" xfId="4" applyNumberFormat="1" applyFont="1" applyBorder="1" applyAlignment="1">
      <alignment horizontal="left" vertical="center" wrapText="1"/>
    </xf>
    <xf numFmtId="49" fontId="21" fillId="0" borderId="23" xfId="4" applyNumberFormat="1" applyFont="1" applyBorder="1" applyAlignment="1">
      <alignment horizontal="left" vertical="center" wrapText="1"/>
    </xf>
    <xf numFmtId="49" fontId="21" fillId="0" borderId="29" xfId="4" applyNumberFormat="1" applyFont="1" applyBorder="1" applyAlignment="1">
      <alignment horizontal="left" vertical="center" wrapText="1"/>
    </xf>
    <xf numFmtId="49" fontId="21" fillId="0" borderId="31" xfId="3" applyNumberFormat="1" applyFont="1" applyBorder="1" applyAlignment="1">
      <alignment vertical="center" wrapText="1"/>
    </xf>
    <xf numFmtId="49" fontId="21" fillId="0" borderId="29" xfId="3" applyNumberFormat="1" applyFont="1" applyBorder="1" applyAlignment="1">
      <alignment vertical="center" wrapText="1"/>
    </xf>
    <xf numFmtId="49" fontId="21" fillId="0" borderId="9" xfId="3" applyNumberFormat="1" applyFont="1" applyBorder="1" applyAlignment="1">
      <alignment vertical="center" wrapText="1"/>
    </xf>
    <xf numFmtId="49" fontId="8" fillId="0" borderId="9" xfId="3" applyNumberFormat="1" applyFont="1" applyBorder="1" applyAlignment="1">
      <alignment vertical="center" wrapText="1"/>
    </xf>
    <xf numFmtId="164" fontId="20" fillId="0" borderId="32" xfId="4" applyFont="1" applyBorder="1" applyAlignment="1">
      <alignment horizontal="center" vertical="center" wrapText="1"/>
    </xf>
    <xf numFmtId="166" fontId="20" fillId="0" borderId="28" xfId="4" applyNumberFormat="1" applyFont="1" applyBorder="1" applyAlignment="1">
      <alignment vertical="center" wrapText="1" shrinkToFit="1"/>
    </xf>
    <xf numFmtId="164" fontId="20" fillId="0" borderId="22" xfId="4" applyFont="1" applyBorder="1" applyAlignment="1">
      <alignment horizontal="center" vertical="center" wrapText="1"/>
    </xf>
    <xf numFmtId="164" fontId="20" fillId="0" borderId="19" xfId="4" applyFont="1" applyBorder="1" applyAlignment="1">
      <alignment horizontal="center" vertical="center" wrapText="1"/>
    </xf>
    <xf numFmtId="164" fontId="6" fillId="0" borderId="22" xfId="4" applyFont="1" applyBorder="1" applyAlignment="1">
      <alignment horizontal="center" vertical="center" wrapText="1"/>
    </xf>
    <xf numFmtId="49" fontId="22" fillId="0" borderId="9" xfId="3" applyNumberFormat="1" applyFont="1" applyBorder="1" applyAlignment="1">
      <alignment vertical="center" wrapText="1"/>
    </xf>
    <xf numFmtId="164" fontId="20" fillId="0" borderId="28" xfId="4" applyFont="1" applyBorder="1" applyAlignment="1">
      <alignment horizontal="center" vertical="center" wrapText="1"/>
    </xf>
    <xf numFmtId="164" fontId="20" fillId="0" borderId="6" xfId="4" applyFont="1" applyBorder="1" applyAlignment="1">
      <alignment horizontal="center" vertical="center" wrapText="1"/>
    </xf>
    <xf numFmtId="49" fontId="8" fillId="0" borderId="23" xfId="3" applyNumberFormat="1" applyFont="1" applyBorder="1" applyAlignment="1">
      <alignment vertical="center" wrapText="1"/>
    </xf>
    <xf numFmtId="164" fontId="20" fillId="0" borderId="25" xfId="4" applyFont="1" applyBorder="1" applyAlignment="1">
      <alignment horizontal="center" vertical="center" wrapText="1"/>
    </xf>
    <xf numFmtId="164" fontId="20" fillId="0" borderId="10" xfId="4" applyFont="1" applyBorder="1" applyAlignment="1">
      <alignment horizontal="center" vertical="center" wrapText="1"/>
    </xf>
    <xf numFmtId="2" fontId="20" fillId="0" borderId="6" xfId="4" applyNumberFormat="1" applyFont="1" applyBorder="1" applyAlignment="1">
      <alignment horizontal="right" vertical="center" wrapText="1"/>
    </xf>
    <xf numFmtId="2" fontId="20" fillId="0" borderId="25" xfId="4" applyNumberFormat="1" applyFont="1" applyBorder="1" applyAlignment="1">
      <alignment horizontal="right" vertical="center" wrapText="1"/>
    </xf>
    <xf numFmtId="49" fontId="16" fillId="0" borderId="32" xfId="3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2" fontId="6" fillId="0" borderId="33" xfId="0" applyNumberFormat="1" applyFont="1" applyBorder="1" applyAlignment="1">
      <alignment horizontal="right" vertical="center" wrapText="1" shrinkToFit="1"/>
    </xf>
    <xf numFmtId="166" fontId="20" fillId="0" borderId="20" xfId="4" applyNumberFormat="1" applyFont="1" applyBorder="1" applyAlignment="1">
      <alignment vertical="center" wrapText="1" shrinkToFit="1"/>
    </xf>
    <xf numFmtId="2" fontId="6" fillId="0" borderId="7" xfId="0" applyNumberFormat="1" applyFont="1" applyBorder="1" applyAlignment="1">
      <alignment horizontal="right" vertical="center" wrapText="1" shrinkToFit="1"/>
    </xf>
    <xf numFmtId="166" fontId="20" fillId="0" borderId="23" xfId="4" applyNumberFormat="1" applyFont="1" applyBorder="1" applyAlignment="1">
      <alignment vertical="center" wrapText="1" shrinkToFit="1"/>
    </xf>
    <xf numFmtId="165" fontId="20" fillId="0" borderId="7" xfId="4" applyNumberFormat="1" applyFont="1" applyBorder="1" applyAlignment="1">
      <alignment horizontal="right" vertical="center" wrapText="1"/>
    </xf>
    <xf numFmtId="2" fontId="20" fillId="0" borderId="7" xfId="4" applyNumberFormat="1" applyFont="1" applyBorder="1" applyAlignment="1">
      <alignment horizontal="right" vertical="center" wrapText="1"/>
    </xf>
    <xf numFmtId="2" fontId="20" fillId="0" borderId="0" xfId="4" applyNumberFormat="1" applyFont="1" applyBorder="1" applyAlignment="1">
      <alignment horizontal="right" vertical="center" wrapText="1"/>
    </xf>
    <xf numFmtId="166" fontId="20" fillId="0" borderId="29" xfId="4" applyNumberFormat="1" applyFont="1" applyBorder="1" applyAlignment="1">
      <alignment vertical="center" wrapText="1" shrinkToFit="1"/>
    </xf>
    <xf numFmtId="165" fontId="20" fillId="0" borderId="33" xfId="4" applyNumberFormat="1" applyFont="1" applyBorder="1" applyAlignment="1">
      <alignment horizontal="right" vertical="center" wrapText="1"/>
    </xf>
    <xf numFmtId="2" fontId="8" fillId="0" borderId="0" xfId="0" applyNumberFormat="1" applyFont="1" applyAlignment="1">
      <alignment horizontal="center" vertical="center" wrapText="1"/>
    </xf>
    <xf numFmtId="165" fontId="20" fillId="10" borderId="6" xfId="4" applyNumberFormat="1" applyFont="1" applyFill="1" applyBorder="1" applyAlignment="1">
      <alignment horizontal="right" vertical="center" wrapText="1"/>
    </xf>
    <xf numFmtId="49" fontId="16" fillId="0" borderId="30" xfId="3" applyNumberFormat="1" applyFont="1" applyBorder="1" applyAlignment="1">
      <alignment horizontal="center" vertical="center" wrapText="1"/>
    </xf>
    <xf numFmtId="166" fontId="20" fillId="0" borderId="6" xfId="4" applyNumberFormat="1" applyFont="1" applyBorder="1" applyAlignment="1">
      <alignment vertical="center" wrapText="1" shrinkToFit="1"/>
    </xf>
    <xf numFmtId="165" fontId="20" fillId="0" borderId="0" xfId="4" applyNumberFormat="1" applyFont="1" applyBorder="1" applyAlignment="1">
      <alignment horizontal="center" vertical="center" wrapText="1"/>
    </xf>
    <xf numFmtId="2" fontId="6" fillId="0" borderId="25" xfId="4" applyNumberFormat="1" applyFont="1" applyBorder="1" applyAlignment="1">
      <alignment horizontal="right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165" fontId="6" fillId="0" borderId="25" xfId="4" applyNumberFormat="1" applyFont="1" applyBorder="1" applyAlignment="1">
      <alignment horizontal="right" vertical="center" wrapText="1"/>
    </xf>
    <xf numFmtId="165" fontId="6" fillId="0" borderId="6" xfId="4" applyNumberFormat="1" applyFont="1" applyBorder="1" applyAlignment="1">
      <alignment horizontal="right" vertical="center" wrapText="1"/>
    </xf>
    <xf numFmtId="2" fontId="6" fillId="0" borderId="7" xfId="4" applyNumberFormat="1" applyFont="1" applyBorder="1" applyAlignment="1">
      <alignment horizontal="right" vertical="center" wrapText="1"/>
    </xf>
    <xf numFmtId="165" fontId="6" fillId="0" borderId="7" xfId="4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2" fontId="6" fillId="0" borderId="6" xfId="4" applyNumberFormat="1" applyFont="1" applyBorder="1" applyAlignment="1">
      <alignment horizontal="right" vertical="center" wrapText="1"/>
    </xf>
    <xf numFmtId="2" fontId="6" fillId="0" borderId="17" xfId="4" applyNumberFormat="1" applyFont="1" applyBorder="1" applyAlignment="1">
      <alignment horizontal="right" vertical="center" wrapText="1"/>
    </xf>
    <xf numFmtId="165" fontId="6" fillId="0" borderId="35" xfId="4" applyNumberFormat="1" applyFont="1" applyBorder="1" applyAlignment="1">
      <alignment horizontal="right" vertical="center" wrapText="1"/>
    </xf>
    <xf numFmtId="166" fontId="20" fillId="0" borderId="12" xfId="4" applyNumberFormat="1" applyFont="1" applyBorder="1" applyAlignment="1">
      <alignment vertical="center" wrapText="1" shrinkToFit="1"/>
    </xf>
    <xf numFmtId="164" fontId="6" fillId="0" borderId="32" xfId="4" applyFont="1" applyBorder="1" applyAlignment="1">
      <alignment horizontal="center" vertical="center" wrapText="1"/>
    </xf>
    <xf numFmtId="164" fontId="6" fillId="0" borderId="6" xfId="4" applyFont="1" applyBorder="1" applyAlignment="1">
      <alignment horizontal="center" vertical="center" wrapText="1"/>
    </xf>
    <xf numFmtId="0" fontId="2" fillId="10" borderId="0" xfId="0" applyFont="1" applyFill="1" applyAlignment="1">
      <alignment vertical="center" wrapText="1"/>
    </xf>
    <xf numFmtId="0" fontId="2" fillId="10" borderId="0" xfId="0" applyFont="1" applyFill="1"/>
    <xf numFmtId="0" fontId="0" fillId="10" borderId="0" xfId="0" applyFill="1"/>
    <xf numFmtId="0" fontId="8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2" fontId="25" fillId="0" borderId="0" xfId="4" applyNumberFormat="1" applyFont="1" applyBorder="1" applyAlignment="1">
      <alignment horizontal="right" vertical="center" wrapText="1"/>
    </xf>
    <xf numFmtId="2" fontId="24" fillId="0" borderId="0" xfId="0" applyNumberFormat="1" applyFont="1" applyAlignment="1">
      <alignment horizontal="center" vertical="center" wrapText="1"/>
    </xf>
    <xf numFmtId="44" fontId="6" fillId="10" borderId="6" xfId="2" applyFont="1" applyFill="1" applyBorder="1" applyAlignment="1">
      <alignment horizontal="center" vertical="center" wrapText="1" shrinkToFit="1"/>
    </xf>
    <xf numFmtId="0" fontId="26" fillId="0" borderId="0" xfId="0" applyFont="1" applyAlignment="1">
      <alignment horizontal="justify" vertical="center"/>
    </xf>
    <xf numFmtId="0" fontId="6" fillId="6" borderId="35" xfId="1" applyNumberFormat="1" applyFont="1" applyFill="1" applyBorder="1" applyAlignment="1" applyProtection="1">
      <alignment horizontal="left" vertical="center" wrapText="1" shrinkToFit="1"/>
    </xf>
    <xf numFmtId="0" fontId="13" fillId="11" borderId="26" xfId="0" applyFont="1" applyFill="1" applyBorder="1" applyAlignment="1">
      <alignment horizontal="center" vertical="center" wrapText="1" shrinkToFit="1"/>
    </xf>
    <xf numFmtId="49" fontId="21" fillId="0" borderId="17" xfId="3" applyNumberFormat="1" applyFont="1" applyBorder="1" applyAlignment="1">
      <alignment vertical="center" wrapText="1"/>
    </xf>
    <xf numFmtId="49" fontId="21" fillId="0" borderId="35" xfId="3" applyNumberFormat="1" applyFont="1" applyBorder="1" applyAlignment="1">
      <alignment vertical="center" wrapText="1"/>
    </xf>
    <xf numFmtId="49" fontId="16" fillId="0" borderId="17" xfId="3" applyNumberFormat="1" applyFont="1" applyBorder="1" applyAlignment="1">
      <alignment horizontal="center" vertical="center" wrapText="1"/>
    </xf>
    <xf numFmtId="49" fontId="16" fillId="0" borderId="35" xfId="3" applyNumberFormat="1" applyFont="1" applyBorder="1" applyAlignment="1">
      <alignment horizontal="center" vertical="center" wrapText="1"/>
    </xf>
    <xf numFmtId="49" fontId="16" fillId="0" borderId="7" xfId="3" applyNumberFormat="1" applyFont="1" applyBorder="1" applyAlignment="1">
      <alignment vertical="center" wrapText="1"/>
    </xf>
    <xf numFmtId="49" fontId="21" fillId="0" borderId="7" xfId="3" applyNumberFormat="1" applyFont="1" applyBorder="1" applyAlignment="1">
      <alignment vertical="center" wrapText="1"/>
    </xf>
    <xf numFmtId="49" fontId="16" fillId="0" borderId="7" xfId="3" applyNumberFormat="1" applyFont="1" applyBorder="1" applyAlignment="1">
      <alignment horizontal="center" vertical="center" wrapText="1"/>
    </xf>
    <xf numFmtId="49" fontId="16" fillId="0" borderId="8" xfId="3" applyNumberFormat="1" applyFont="1" applyBorder="1" applyAlignment="1">
      <alignment vertical="center" wrapText="1"/>
    </xf>
    <xf numFmtId="49" fontId="16" fillId="0" borderId="35" xfId="3" applyNumberFormat="1" applyFont="1" applyBorder="1" applyAlignment="1">
      <alignment vertical="center" wrapText="1"/>
    </xf>
    <xf numFmtId="49" fontId="16" fillId="0" borderId="33" xfId="3" applyNumberFormat="1" applyFont="1" applyBorder="1" applyAlignment="1">
      <alignment vertical="center" wrapText="1"/>
    </xf>
    <xf numFmtId="49" fontId="16" fillId="0" borderId="24" xfId="3" applyNumberFormat="1" applyFont="1" applyBorder="1" applyAlignment="1">
      <alignment horizontal="center" vertical="center" wrapText="1"/>
    </xf>
    <xf numFmtId="0" fontId="6" fillId="6" borderId="12" xfId="1" applyNumberFormat="1" applyFont="1" applyFill="1" applyBorder="1" applyAlignment="1" applyProtection="1">
      <alignment horizontal="center" vertical="center" wrapText="1" shrinkToFit="1"/>
    </xf>
    <xf numFmtId="49" fontId="21" fillId="0" borderId="31" xfId="4" applyNumberFormat="1" applyFont="1" applyBorder="1" applyAlignment="1">
      <alignment horizontal="left" vertical="center" wrapText="1"/>
    </xf>
    <xf numFmtId="49" fontId="21" fillId="0" borderId="9" xfId="4" applyNumberFormat="1" applyFont="1" applyBorder="1" applyAlignment="1">
      <alignment horizontal="left" vertical="center" wrapText="1"/>
    </xf>
    <xf numFmtId="0" fontId="27" fillId="0" borderId="9" xfId="0" applyFont="1" applyBorder="1" applyAlignment="1">
      <alignment vertical="center"/>
    </xf>
    <xf numFmtId="49" fontId="8" fillId="0" borderId="9" xfId="4" applyNumberFormat="1" applyFont="1" applyBorder="1" applyAlignment="1">
      <alignment horizontal="left" vertical="center" wrapText="1"/>
    </xf>
    <xf numFmtId="49" fontId="8" fillId="0" borderId="12" xfId="4" applyNumberFormat="1" applyFont="1" applyBorder="1" applyAlignment="1">
      <alignment horizontal="left" vertical="center" wrapText="1"/>
    </xf>
    <xf numFmtId="49" fontId="8" fillId="0" borderId="31" xfId="4" applyNumberFormat="1" applyFont="1" applyBorder="1" applyAlignment="1">
      <alignment horizontal="left" vertical="center" wrapText="1"/>
    </xf>
    <xf numFmtId="49" fontId="21" fillId="10" borderId="9" xfId="4" applyNumberFormat="1" applyFont="1" applyFill="1" applyBorder="1" applyAlignment="1">
      <alignment horizontal="left" vertical="center" wrapText="1"/>
    </xf>
    <xf numFmtId="49" fontId="21" fillId="0" borderId="12" xfId="4" applyNumberFormat="1" applyFont="1" applyBorder="1" applyAlignment="1">
      <alignment horizontal="left" vertical="center" wrapText="1"/>
    </xf>
    <xf numFmtId="49" fontId="23" fillId="0" borderId="9" xfId="4" applyNumberFormat="1" applyFont="1" applyBorder="1" applyAlignment="1">
      <alignment horizontal="left" vertical="center" wrapText="1"/>
    </xf>
    <xf numFmtId="0" fontId="6" fillId="6" borderId="6" xfId="1" applyNumberFormat="1" applyFont="1" applyFill="1" applyBorder="1" applyAlignment="1" applyProtection="1">
      <alignment horizontal="center" vertical="center" wrapText="1" shrinkToFit="1"/>
    </xf>
    <xf numFmtId="0" fontId="13" fillId="11" borderId="6" xfId="0" applyFont="1" applyFill="1" applyBorder="1" applyAlignment="1">
      <alignment horizontal="center" vertical="center" wrapText="1" shrinkToFit="1"/>
    </xf>
    <xf numFmtId="0" fontId="13" fillId="0" borderId="6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21" fillId="0" borderId="36" xfId="3" applyNumberFormat="1" applyFont="1" applyBorder="1" applyAlignment="1">
      <alignment vertical="center" wrapText="1"/>
    </xf>
    <xf numFmtId="49" fontId="21" fillId="0" borderId="0" xfId="3" applyNumberFormat="1" applyFont="1" applyAlignment="1">
      <alignment vertical="center" wrapText="1"/>
    </xf>
    <xf numFmtId="49" fontId="21" fillId="0" borderId="6" xfId="3" applyNumberFormat="1" applyFont="1" applyBorder="1" applyAlignment="1">
      <alignment vertical="center" wrapText="1"/>
    </xf>
    <xf numFmtId="49" fontId="7" fillId="3" borderId="0" xfId="0" applyNumberFormat="1" applyFont="1" applyFill="1" applyAlignment="1">
      <alignment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36" xfId="0" applyNumberFormat="1" applyFont="1" applyBorder="1" applyAlignment="1">
      <alignment horizontal="left" vertical="center" wrapText="1"/>
    </xf>
    <xf numFmtId="49" fontId="8" fillId="0" borderId="6" xfId="4" applyNumberFormat="1" applyFont="1" applyBorder="1" applyAlignment="1">
      <alignment horizontal="left" vertical="center" wrapText="1"/>
    </xf>
    <xf numFmtId="49" fontId="8" fillId="0" borderId="37" xfId="3" applyNumberFormat="1" applyFont="1" applyBorder="1" applyAlignment="1">
      <alignment vertical="center" wrapText="1"/>
    </xf>
    <xf numFmtId="49" fontId="21" fillId="0" borderId="8" xfId="3" applyNumberFormat="1" applyFont="1" applyBorder="1" applyAlignment="1">
      <alignment vertical="center" wrapText="1"/>
    </xf>
    <xf numFmtId="49" fontId="8" fillId="0" borderId="8" xfId="3" applyNumberFormat="1" applyFont="1" applyBorder="1" applyAlignment="1">
      <alignment vertical="center" wrapText="1"/>
    </xf>
    <xf numFmtId="49" fontId="8" fillId="0" borderId="11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 shrinkToFit="1"/>
    </xf>
    <xf numFmtId="2" fontId="6" fillId="0" borderId="10" xfId="0" applyNumberFormat="1" applyFont="1" applyBorder="1" applyAlignment="1">
      <alignment horizontal="right" vertical="center" wrapText="1" shrinkToFit="1"/>
    </xf>
    <xf numFmtId="2" fontId="6" fillId="0" borderId="25" xfId="0" applyNumberFormat="1" applyFont="1" applyBorder="1" applyAlignment="1">
      <alignment horizontal="right" vertical="center" wrapText="1" shrinkToFit="1"/>
    </xf>
    <xf numFmtId="49" fontId="21" fillId="0" borderId="8" xfId="4" applyNumberFormat="1" applyFont="1" applyBorder="1" applyAlignment="1">
      <alignment horizontal="left" vertical="center" wrapText="1"/>
    </xf>
    <xf numFmtId="49" fontId="16" fillId="0" borderId="24" xfId="3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justify" vertical="center"/>
    </xf>
    <xf numFmtId="0" fontId="6" fillId="0" borderId="6" xfId="0" applyFont="1" applyFill="1" applyBorder="1" applyAlignment="1">
      <alignment horizontal="center" vertical="center" wrapText="1"/>
    </xf>
    <xf numFmtId="165" fontId="20" fillId="0" borderId="6" xfId="4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  <xf numFmtId="0" fontId="6" fillId="0" borderId="39" xfId="0" applyFont="1" applyBorder="1" applyAlignment="1">
      <alignment horizontal="left" vertical="center" wrapText="1" shrinkToFit="1"/>
    </xf>
    <xf numFmtId="0" fontId="6" fillId="11" borderId="40" xfId="0" applyFont="1" applyFill="1" applyBorder="1" applyAlignment="1">
      <alignment horizontal="center" vertical="center" wrapText="1"/>
    </xf>
    <xf numFmtId="0" fontId="6" fillId="11" borderId="40" xfId="0" applyFont="1" applyFill="1" applyBorder="1" applyAlignment="1">
      <alignment horizontal="center" vertical="center" wrapText="1" shrinkToFit="1"/>
    </xf>
    <xf numFmtId="0" fontId="13" fillId="0" borderId="6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center" vertical="center" wrapText="1" shrinkToFit="1"/>
    </xf>
    <xf numFmtId="49" fontId="7" fillId="12" borderId="13" xfId="0" applyNumberFormat="1" applyFont="1" applyFill="1" applyBorder="1" applyAlignment="1">
      <alignment horizontal="center" vertical="center" wrapText="1"/>
    </xf>
    <xf numFmtId="49" fontId="29" fillId="0" borderId="13" xfId="0" applyNumberFormat="1" applyFont="1" applyBorder="1" applyAlignment="1">
      <alignment horizontal="center" vertical="center" wrapText="1"/>
    </xf>
    <xf numFmtId="49" fontId="16" fillId="12" borderId="30" xfId="3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16" fillId="4" borderId="30" xfId="3" applyNumberFormat="1" applyFont="1" applyFill="1" applyBorder="1" applyAlignment="1">
      <alignment horizontal="center" vertical="center" wrapText="1"/>
    </xf>
    <xf numFmtId="166" fontId="20" fillId="4" borderId="19" xfId="4" applyNumberFormat="1" applyFont="1" applyFill="1" applyBorder="1" applyAlignment="1">
      <alignment vertical="center" wrapText="1" shrinkToFit="1"/>
    </xf>
    <xf numFmtId="49" fontId="16" fillId="12" borderId="30" xfId="3" applyNumberFormat="1" applyFont="1" applyFill="1" applyBorder="1" applyAlignment="1">
      <alignment vertical="center" wrapText="1"/>
    </xf>
    <xf numFmtId="49" fontId="21" fillId="14" borderId="6" xfId="3" applyNumberFormat="1" applyFont="1" applyFill="1" applyBorder="1" applyAlignment="1">
      <alignment horizontal="center" vertical="center" wrapText="1"/>
    </xf>
    <xf numFmtId="49" fontId="21" fillId="15" borderId="6" xfId="3" applyNumberFormat="1" applyFont="1" applyFill="1" applyBorder="1" applyAlignment="1">
      <alignment horizontal="center" vertical="center" wrapText="1"/>
    </xf>
    <xf numFmtId="49" fontId="21" fillId="4" borderId="6" xfId="3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25" xfId="0" applyNumberFormat="1" applyFont="1" applyFill="1" applyBorder="1" applyAlignment="1">
      <alignment horizontal="center" vertical="center" wrapText="1"/>
    </xf>
    <xf numFmtId="49" fontId="7" fillId="15" borderId="13" xfId="0" applyNumberFormat="1" applyFont="1" applyFill="1" applyBorder="1" applyAlignment="1">
      <alignment horizontal="center" vertical="center" wrapText="1"/>
    </xf>
    <xf numFmtId="49" fontId="16" fillId="15" borderId="35" xfId="3" applyNumberFormat="1" applyFont="1" applyFill="1" applyBorder="1" applyAlignment="1">
      <alignment vertical="center" wrapText="1"/>
    </xf>
    <xf numFmtId="49" fontId="16" fillId="15" borderId="22" xfId="3" applyNumberFormat="1" applyFont="1" applyFill="1" applyBorder="1" applyAlignment="1">
      <alignment vertical="center" wrapText="1"/>
    </xf>
    <xf numFmtId="49" fontId="21" fillId="4" borderId="25" xfId="3" applyNumberFormat="1" applyFont="1" applyFill="1" applyBorder="1" applyAlignment="1">
      <alignment horizontal="center" vertical="center" wrapText="1"/>
    </xf>
    <xf numFmtId="49" fontId="21" fillId="4" borderId="10" xfId="3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16" fillId="4" borderId="35" xfId="3" applyNumberFormat="1" applyFont="1" applyFill="1" applyBorder="1" applyAlignment="1">
      <alignment horizontal="center" vertical="center" wrapText="1"/>
    </xf>
    <xf numFmtId="49" fontId="16" fillId="4" borderId="30" xfId="3" applyNumberFormat="1" applyFont="1" applyFill="1" applyBorder="1" applyAlignment="1">
      <alignment vertical="center" wrapText="1"/>
    </xf>
    <xf numFmtId="49" fontId="20" fillId="13" borderId="0" xfId="4" applyNumberFormat="1" applyFont="1" applyFill="1" applyBorder="1" applyAlignment="1">
      <alignment horizontal="left" vertical="center" wrapText="1"/>
    </xf>
    <xf numFmtId="49" fontId="20" fillId="4" borderId="0" xfId="4" applyNumberFormat="1" applyFont="1" applyFill="1" applyBorder="1" applyAlignment="1">
      <alignment horizontal="left" vertical="center" wrapText="1"/>
    </xf>
    <xf numFmtId="49" fontId="21" fillId="4" borderId="7" xfId="4" applyNumberFormat="1" applyFont="1" applyFill="1" applyBorder="1" applyAlignment="1">
      <alignment horizontal="left" vertical="center" wrapText="1"/>
    </xf>
    <xf numFmtId="49" fontId="16" fillId="4" borderId="7" xfId="3" applyNumberFormat="1" applyFont="1" applyFill="1" applyBorder="1" applyAlignment="1">
      <alignment vertical="center" wrapText="1"/>
    </xf>
    <xf numFmtId="49" fontId="21" fillId="4" borderId="9" xfId="4" applyNumberFormat="1" applyFont="1" applyFill="1" applyBorder="1" applyAlignment="1">
      <alignment horizontal="left" vertical="center" wrapText="1"/>
    </xf>
    <xf numFmtId="164" fontId="20" fillId="4" borderId="6" xfId="4" applyFont="1" applyFill="1" applyBorder="1" applyAlignment="1">
      <alignment horizontal="center" vertical="center" wrapText="1"/>
    </xf>
    <xf numFmtId="2" fontId="6" fillId="4" borderId="6" xfId="4" applyNumberFormat="1" applyFont="1" applyFill="1" applyBorder="1" applyAlignment="1">
      <alignment horizontal="right" vertical="center" wrapText="1"/>
    </xf>
    <xf numFmtId="44" fontId="6" fillId="4" borderId="6" xfId="2" applyFont="1" applyFill="1" applyBorder="1" applyAlignment="1">
      <alignment horizontal="center" vertical="center" wrapText="1" shrinkToFit="1"/>
    </xf>
    <xf numFmtId="166" fontId="20" fillId="4" borderId="6" xfId="4" applyNumberFormat="1" applyFont="1" applyFill="1" applyBorder="1" applyAlignment="1">
      <alignment vertical="center" wrapText="1" shrinkToFit="1"/>
    </xf>
    <xf numFmtId="49" fontId="8" fillId="4" borderId="9" xfId="3" applyNumberFormat="1" applyFont="1" applyFill="1" applyBorder="1" applyAlignment="1">
      <alignment vertical="center" wrapText="1"/>
    </xf>
    <xf numFmtId="44" fontId="6" fillId="4" borderId="5" xfId="2" applyFont="1" applyFill="1" applyBorder="1" applyAlignment="1">
      <alignment horizontal="center" vertical="center" wrapText="1" shrinkToFit="1"/>
    </xf>
    <xf numFmtId="165" fontId="20" fillId="4" borderId="7" xfId="4" applyNumberFormat="1" applyFont="1" applyFill="1" applyBorder="1" applyAlignment="1">
      <alignment horizontal="right" vertical="center" wrapText="1"/>
    </xf>
    <xf numFmtId="49" fontId="8" fillId="0" borderId="41" xfId="3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left" vertical="center" wrapText="1" shrinkToFit="1"/>
    </xf>
    <xf numFmtId="166" fontId="18" fillId="0" borderId="20" xfId="4" applyNumberFormat="1" applyFont="1" applyBorder="1" applyAlignment="1">
      <alignment vertical="center" wrapText="1" shrinkToFit="1"/>
    </xf>
    <xf numFmtId="44" fontId="6" fillId="11" borderId="40" xfId="2" applyFont="1" applyFill="1" applyBorder="1" applyAlignment="1">
      <alignment horizontal="center" vertical="center" wrapText="1" shrinkToFit="1"/>
    </xf>
    <xf numFmtId="165" fontId="18" fillId="0" borderId="30" xfId="4" applyNumberFormat="1" applyFont="1" applyBorder="1" applyAlignment="1">
      <alignment horizontal="right" vertical="center" wrapText="1"/>
    </xf>
    <xf numFmtId="165" fontId="18" fillId="0" borderId="24" xfId="4" applyNumberFormat="1" applyFont="1" applyBorder="1" applyAlignment="1">
      <alignment horizontal="right" vertical="center" wrapText="1"/>
    </xf>
    <xf numFmtId="165" fontId="18" fillId="0" borderId="22" xfId="4" applyNumberFormat="1" applyFont="1" applyBorder="1" applyAlignment="1">
      <alignment horizontal="right" vertical="center" wrapText="1"/>
    </xf>
    <xf numFmtId="166" fontId="18" fillId="0" borderId="23" xfId="4" applyNumberFormat="1" applyFont="1" applyBorder="1" applyAlignment="1">
      <alignment vertical="center" wrapText="1" shrinkToFit="1"/>
    </xf>
    <xf numFmtId="166" fontId="18" fillId="0" borderId="29" xfId="4" applyNumberFormat="1" applyFont="1" applyBorder="1" applyAlignment="1">
      <alignment vertical="center" wrapText="1" shrinkToFit="1"/>
    </xf>
    <xf numFmtId="165" fontId="20" fillId="0" borderId="22" xfId="4" applyNumberFormat="1" applyFont="1" applyBorder="1" applyAlignment="1">
      <alignment horizontal="right" vertical="center" wrapText="1"/>
    </xf>
    <xf numFmtId="165" fontId="6" fillId="0" borderId="22" xfId="4" applyNumberFormat="1" applyFont="1" applyBorder="1" applyAlignment="1">
      <alignment horizontal="right" vertical="center" wrapText="1"/>
    </xf>
    <xf numFmtId="165" fontId="20" fillId="0" borderId="30" xfId="4" applyNumberFormat="1" applyFont="1" applyBorder="1" applyAlignment="1">
      <alignment horizontal="right" vertical="center" wrapText="1"/>
    </xf>
    <xf numFmtId="165" fontId="20" fillId="0" borderId="6" xfId="4" applyNumberFormat="1" applyFont="1" applyBorder="1" applyAlignment="1">
      <alignment horizontal="right" vertical="center" wrapText="1"/>
    </xf>
    <xf numFmtId="165" fontId="20" fillId="0" borderId="24" xfId="4" applyNumberFormat="1" applyFont="1" applyBorder="1" applyAlignment="1">
      <alignment horizontal="right" vertical="center" wrapText="1"/>
    </xf>
    <xf numFmtId="165" fontId="6" fillId="0" borderId="30" xfId="4" applyNumberFormat="1" applyFont="1" applyBorder="1" applyAlignment="1">
      <alignment horizontal="right" vertical="center" wrapText="1"/>
    </xf>
    <xf numFmtId="165" fontId="6" fillId="0" borderId="24" xfId="4" applyNumberFormat="1" applyFont="1" applyBorder="1" applyAlignment="1">
      <alignment horizontal="right" vertical="center" wrapText="1"/>
    </xf>
    <xf numFmtId="2" fontId="6" fillId="0" borderId="30" xfId="3" applyNumberFormat="1" applyFont="1" applyBorder="1" applyAlignment="1">
      <alignment horizontal="right" vertical="center" wrapText="1"/>
    </xf>
    <xf numFmtId="2" fontId="6" fillId="0" borderId="7" xfId="3" applyNumberFormat="1" applyFont="1" applyBorder="1" applyAlignment="1">
      <alignment horizontal="right" vertical="center" wrapText="1"/>
    </xf>
    <xf numFmtId="165" fontId="6" fillId="0" borderId="33" xfId="4" applyNumberFormat="1" applyFont="1" applyBorder="1" applyAlignment="1">
      <alignment horizontal="right" vertical="center" wrapText="1"/>
    </xf>
    <xf numFmtId="165" fontId="6" fillId="0" borderId="42" xfId="4" applyNumberFormat="1" applyFont="1" applyBorder="1" applyAlignment="1">
      <alignment horizontal="right" vertical="center" wrapText="1"/>
    </xf>
    <xf numFmtId="2" fontId="6" fillId="0" borderId="33" xfId="4" applyNumberFormat="1" applyFont="1" applyBorder="1" applyAlignment="1">
      <alignment horizontal="right" vertical="center" wrapText="1"/>
    </xf>
    <xf numFmtId="2" fontId="20" fillId="0" borderId="33" xfId="4" applyNumberFormat="1" applyFont="1" applyBorder="1" applyAlignment="1">
      <alignment horizontal="right" vertical="center" wrapText="1"/>
    </xf>
    <xf numFmtId="49" fontId="7" fillId="13" borderId="6" xfId="0" applyNumberFormat="1" applyFont="1" applyFill="1" applyBorder="1" applyAlignment="1">
      <alignment horizontal="center" vertical="center" wrapText="1"/>
    </xf>
    <xf numFmtId="49" fontId="21" fillId="0" borderId="11" xfId="4" applyNumberFormat="1" applyFont="1" applyBorder="1" applyAlignment="1">
      <alignment horizontal="left" vertical="center" wrapText="1"/>
    </xf>
    <xf numFmtId="164" fontId="20" fillId="0" borderId="43" xfId="4" applyFont="1" applyBorder="1" applyAlignment="1">
      <alignment horizontal="center" vertical="center" wrapText="1"/>
    </xf>
    <xf numFmtId="2" fontId="20" fillId="0" borderId="35" xfId="4" applyNumberFormat="1" applyFont="1" applyBorder="1" applyAlignment="1">
      <alignment horizontal="right" vertical="center" wrapText="1"/>
    </xf>
    <xf numFmtId="165" fontId="20" fillId="10" borderId="25" xfId="4" applyNumberFormat="1" applyFont="1" applyFill="1" applyBorder="1" applyAlignment="1">
      <alignment horizontal="right" vertical="center" wrapText="1"/>
    </xf>
    <xf numFmtId="166" fontId="20" fillId="0" borderId="23" xfId="4" applyNumberFormat="1" applyFont="1" applyFill="1" applyBorder="1" applyAlignment="1">
      <alignment vertical="center" wrapText="1" shrinkToFit="1"/>
    </xf>
    <xf numFmtId="165" fontId="20" fillId="10" borderId="10" xfId="4" applyNumberFormat="1" applyFont="1" applyFill="1" applyBorder="1" applyAlignment="1">
      <alignment horizontal="right" vertical="center" wrapText="1"/>
    </xf>
    <xf numFmtId="49" fontId="23" fillId="0" borderId="31" xfId="4" applyNumberFormat="1" applyFont="1" applyBorder="1" applyAlignment="1">
      <alignment horizontal="left" vertical="center" wrapText="1"/>
    </xf>
    <xf numFmtId="49" fontId="23" fillId="0" borderId="12" xfId="4" applyNumberFormat="1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 shrinkToFit="1"/>
    </xf>
    <xf numFmtId="0" fontId="13" fillId="11" borderId="40" xfId="0" applyFont="1" applyFill="1" applyBorder="1" applyAlignment="1">
      <alignment horizontal="center" vertical="center" wrapText="1" shrinkToFit="1"/>
    </xf>
    <xf numFmtId="49" fontId="1" fillId="10" borderId="0" xfId="0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8" fillId="10" borderId="0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 shrinkToFit="1"/>
    </xf>
    <xf numFmtId="0" fontId="13" fillId="0" borderId="10" xfId="0" applyFont="1" applyBorder="1" applyAlignment="1">
      <alignment horizontal="center" vertical="center" wrapText="1" shrinkToFit="1"/>
    </xf>
    <xf numFmtId="0" fontId="13" fillId="0" borderId="10" xfId="0" applyFont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166" fontId="18" fillId="0" borderId="38" xfId="4" applyNumberFormat="1" applyFont="1" applyBorder="1" applyAlignment="1">
      <alignment vertical="center" wrapText="1" shrinkToFit="1"/>
    </xf>
    <xf numFmtId="49" fontId="9" fillId="8" borderId="2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right" vertical="center" wrapText="1"/>
    </xf>
    <xf numFmtId="49" fontId="9" fillId="8" borderId="4" xfId="0" applyNumberFormat="1" applyFont="1" applyFill="1" applyBorder="1" applyAlignment="1">
      <alignment horizontal="right" vertical="center" wrapText="1"/>
    </xf>
    <xf numFmtId="0" fontId="4" fillId="0" borderId="2" xfId="1" applyNumberFormat="1" applyFont="1" applyBorder="1" applyAlignment="1" applyProtection="1">
      <alignment horizontal="center" vertical="center" wrapText="1" shrinkToFit="1"/>
    </xf>
    <xf numFmtId="0" fontId="4" fillId="0" borderId="3" xfId="1" applyNumberFormat="1" applyFont="1" applyBorder="1" applyAlignment="1" applyProtection="1">
      <alignment horizontal="center" vertical="center" wrapText="1" shrinkToFit="1"/>
    </xf>
    <xf numFmtId="0" fontId="4" fillId="0" borderId="4" xfId="1" applyNumberFormat="1" applyFont="1" applyBorder="1" applyAlignment="1" applyProtection="1">
      <alignment horizontal="center" vertical="center" wrapText="1" shrinkToFit="1"/>
    </xf>
    <xf numFmtId="49" fontId="20" fillId="13" borderId="6" xfId="3" applyNumberFormat="1" applyFont="1" applyFill="1" applyBorder="1" applyAlignment="1">
      <alignment horizontal="left" vertical="center" wrapText="1"/>
    </xf>
    <xf numFmtId="49" fontId="20" fillId="13" borderId="6" xfId="4" applyNumberFormat="1" applyFont="1" applyFill="1" applyBorder="1" applyAlignment="1">
      <alignment horizontal="left" vertical="center" wrapText="1"/>
    </xf>
    <xf numFmtId="49" fontId="4" fillId="9" borderId="9" xfId="0" applyNumberFormat="1" applyFont="1" applyFill="1" applyBorder="1" applyAlignment="1">
      <alignment horizontal="left" vertical="center" wrapText="1"/>
    </xf>
    <xf numFmtId="49" fontId="4" fillId="9" borderId="6" xfId="0" applyNumberFormat="1" applyFont="1" applyFill="1" applyBorder="1" applyAlignment="1">
      <alignment horizontal="left" vertical="center" wrapText="1"/>
    </xf>
    <xf numFmtId="49" fontId="4" fillId="9" borderId="8" xfId="0" applyNumberFormat="1" applyFont="1" applyFill="1" applyBorder="1" applyAlignment="1">
      <alignment horizontal="left" vertical="center" wrapText="1"/>
    </xf>
    <xf numFmtId="49" fontId="10" fillId="4" borderId="1" xfId="1" applyNumberFormat="1" applyFont="1" applyFill="1" applyBorder="1" applyAlignment="1" applyProtection="1">
      <alignment horizontal="center" vertical="center" wrapText="1" shrinkToFit="1"/>
    </xf>
    <xf numFmtId="49" fontId="11" fillId="5" borderId="1" xfId="0" applyNumberFormat="1" applyFont="1" applyFill="1" applyBorder="1" applyAlignment="1">
      <alignment horizontal="center" vertical="center" wrapText="1" shrinkToFit="1"/>
    </xf>
    <xf numFmtId="0" fontId="6" fillId="4" borderId="7" xfId="0" applyFont="1" applyFill="1" applyBorder="1" applyAlignment="1">
      <alignment horizontal="left" vertical="center" wrapText="1" shrinkToFit="1"/>
    </xf>
    <xf numFmtId="0" fontId="6" fillId="4" borderId="8" xfId="0" applyFont="1" applyFill="1" applyBorder="1" applyAlignment="1">
      <alignment horizontal="left" vertical="center" wrapText="1" shrinkToFit="1"/>
    </xf>
    <xf numFmtId="0" fontId="6" fillId="4" borderId="9" xfId="0" applyFont="1" applyFill="1" applyBorder="1" applyAlignment="1">
      <alignment horizontal="left" vertical="center" wrapText="1" shrinkToFit="1"/>
    </xf>
    <xf numFmtId="0" fontId="14" fillId="4" borderId="7" xfId="0" applyFont="1" applyFill="1" applyBorder="1" applyAlignment="1">
      <alignment horizontal="left" vertical="center" wrapText="1" shrinkToFit="1"/>
    </xf>
    <xf numFmtId="0" fontId="14" fillId="4" borderId="8" xfId="0" applyFont="1" applyFill="1" applyBorder="1" applyAlignment="1">
      <alignment horizontal="left" vertical="center" wrapText="1" shrinkToFit="1"/>
    </xf>
    <xf numFmtId="49" fontId="16" fillId="0" borderId="22" xfId="3" applyNumberFormat="1" applyFont="1" applyBorder="1" applyAlignment="1">
      <alignment horizontal="center" vertical="center" wrapText="1"/>
    </xf>
    <xf numFmtId="49" fontId="16" fillId="0" borderId="32" xfId="3" applyNumberFormat="1" applyFont="1" applyBorder="1" applyAlignment="1">
      <alignment horizontal="center" vertical="center" wrapText="1"/>
    </xf>
    <xf numFmtId="49" fontId="16" fillId="0" borderId="30" xfId="3" applyNumberFormat="1" applyFont="1" applyBorder="1" applyAlignment="1">
      <alignment horizontal="center" vertical="center" wrapText="1"/>
    </xf>
    <xf numFmtId="49" fontId="21" fillId="13" borderId="6" xfId="4" applyNumberFormat="1" applyFont="1" applyFill="1" applyBorder="1" applyAlignment="1">
      <alignment horizontal="left" vertical="center" wrapText="1"/>
    </xf>
    <xf numFmtId="49" fontId="21" fillId="4" borderId="6" xfId="4" applyNumberFormat="1" applyFont="1" applyFill="1" applyBorder="1" applyAlignment="1">
      <alignment horizontal="left" vertical="center" wrapText="1"/>
    </xf>
    <xf numFmtId="49" fontId="21" fillId="12" borderId="7" xfId="4" applyNumberFormat="1" applyFont="1" applyFill="1" applyBorder="1" applyAlignment="1">
      <alignment horizontal="left" vertical="center" wrapText="1"/>
    </xf>
    <xf numFmtId="49" fontId="21" fillId="12" borderId="8" xfId="4" applyNumberFormat="1" applyFont="1" applyFill="1" applyBorder="1" applyAlignment="1">
      <alignment horizontal="left" vertical="center" wrapText="1"/>
    </xf>
    <xf numFmtId="49" fontId="21" fillId="12" borderId="9" xfId="4" applyNumberFormat="1" applyFont="1" applyFill="1" applyBorder="1" applyAlignment="1">
      <alignment horizontal="left" vertical="center" wrapText="1"/>
    </xf>
    <xf numFmtId="49" fontId="21" fillId="12" borderId="6" xfId="4" applyNumberFormat="1" applyFont="1" applyFill="1" applyBorder="1" applyAlignment="1">
      <alignment horizontal="left" vertical="center" wrapText="1"/>
    </xf>
    <xf numFmtId="49" fontId="20" fillId="13" borderId="7" xfId="4" applyNumberFormat="1" applyFont="1" applyFill="1" applyBorder="1" applyAlignment="1">
      <alignment horizontal="left" vertical="center" wrapText="1"/>
    </xf>
    <xf numFmtId="49" fontId="20" fillId="13" borderId="33" xfId="4" applyNumberFormat="1" applyFont="1" applyFill="1" applyBorder="1" applyAlignment="1">
      <alignment horizontal="left" vertical="center" wrapText="1"/>
    </xf>
    <xf numFmtId="49" fontId="20" fillId="13" borderId="36" xfId="4" applyNumberFormat="1" applyFont="1" applyFill="1" applyBorder="1" applyAlignment="1">
      <alignment horizontal="left" vertical="center" wrapText="1"/>
    </xf>
    <xf numFmtId="49" fontId="20" fillId="13" borderId="31" xfId="4" applyNumberFormat="1" applyFont="1" applyFill="1" applyBorder="1" applyAlignment="1">
      <alignment horizontal="left" vertical="center" wrapText="1"/>
    </xf>
    <xf numFmtId="49" fontId="8" fillId="15" borderId="7" xfId="4" applyNumberFormat="1" applyFont="1" applyFill="1" applyBorder="1" applyAlignment="1">
      <alignment horizontal="left" vertical="center" wrapText="1"/>
    </xf>
    <xf numFmtId="49" fontId="8" fillId="15" borderId="8" xfId="4" applyNumberFormat="1" applyFont="1" applyFill="1" applyBorder="1" applyAlignment="1">
      <alignment horizontal="left" vertical="center" wrapText="1"/>
    </xf>
    <xf numFmtId="49" fontId="8" fillId="15" borderId="9" xfId="4" applyNumberFormat="1" applyFont="1" applyFill="1" applyBorder="1" applyAlignment="1">
      <alignment horizontal="left" vertical="center" wrapText="1"/>
    </xf>
    <xf numFmtId="49" fontId="21" fillId="15" borderId="17" xfId="4" applyNumberFormat="1" applyFont="1" applyFill="1" applyBorder="1" applyAlignment="1">
      <alignment horizontal="left" vertical="center" wrapText="1"/>
    </xf>
    <xf numFmtId="49" fontId="21" fillId="15" borderId="0" xfId="4" applyNumberFormat="1" applyFont="1" applyFill="1" applyBorder="1" applyAlignment="1">
      <alignment horizontal="left" vertical="center" wrapText="1"/>
    </xf>
    <xf numFmtId="49" fontId="21" fillId="15" borderId="38" xfId="4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right" vertical="center" wrapText="1"/>
    </xf>
    <xf numFmtId="49" fontId="9" fillId="2" borderId="14" xfId="0" applyNumberFormat="1" applyFont="1" applyFill="1" applyBorder="1" applyAlignment="1">
      <alignment horizontal="right" vertical="center" wrapText="1"/>
    </xf>
    <xf numFmtId="49" fontId="9" fillId="2" borderId="16" xfId="0" applyNumberFormat="1" applyFont="1" applyFill="1" applyBorder="1" applyAlignment="1">
      <alignment horizontal="right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7" xfId="0" applyNumberFormat="1" applyFont="1" applyFill="1" applyBorder="1" applyAlignment="1">
      <alignment horizontal="left" vertical="center" wrapText="1"/>
    </xf>
    <xf numFmtId="49" fontId="6" fillId="4" borderId="6" xfId="0" applyNumberFormat="1" applyFont="1" applyFill="1" applyBorder="1" applyAlignment="1">
      <alignment horizontal="left" vertical="center" wrapText="1"/>
    </xf>
    <xf numFmtId="49" fontId="21" fillId="0" borderId="6" xfId="3" applyNumberFormat="1" applyFont="1" applyBorder="1" applyAlignment="1">
      <alignment horizontal="left" vertical="center" wrapText="1"/>
    </xf>
    <xf numFmtId="49" fontId="21" fillId="4" borderId="7" xfId="4" applyNumberFormat="1" applyFont="1" applyFill="1" applyBorder="1" applyAlignment="1">
      <alignment horizontal="left" vertical="center" wrapText="1"/>
    </xf>
    <xf numFmtId="49" fontId="21" fillId="4" borderId="8" xfId="4" applyNumberFormat="1" applyFont="1" applyFill="1" applyBorder="1" applyAlignment="1">
      <alignment horizontal="left" vertical="center" wrapText="1"/>
    </xf>
    <xf numFmtId="49" fontId="21" fillId="4" borderId="9" xfId="4" applyNumberFormat="1" applyFont="1" applyFill="1" applyBorder="1" applyAlignment="1">
      <alignment horizontal="left" vertical="center" wrapText="1"/>
    </xf>
  </cellXfs>
  <cellStyles count="7">
    <cellStyle name="Euro_2006.07.26.Estim CVC Carmel DCE" xfId="6"/>
    <cellStyle name="Excel Built-in Normal" xfId="4"/>
    <cellStyle name="Monétaire" xfId="2" builtinId="4"/>
    <cellStyle name="Monétaire 2" xfId="5"/>
    <cellStyle name="Normal" xfId="0" builtinId="0"/>
    <cellStyle name="Normal 2" xfId="3"/>
    <cellStyle name="Titre 1" xfId="1"/>
  </cellStyles>
  <dxfs count="14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livier Hache" id="{62E4AD3C-87F2-DF43-81CB-9A8B15856C84}" userId="6db547758fdea5d1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" dT="2025-04-23T11:31:26.92" personId="{62E4AD3C-87F2-DF43-81CB-9A8B15856C84}" id="{69B6D992-4049-8D44-8E41-49ABABCD5374}">
    <text>Ces articles n’existent pas dans le CCTP</text>
  </threadedComment>
  <threadedComment ref="A10" dT="2025-04-23T11:32:25.62" personId="{62E4AD3C-87F2-DF43-81CB-9A8B15856C84}" id="{806F6676-F8FF-E144-8604-E98964F522C2}" parentId="{69B6D992-4049-8D44-8E41-49ABABCD5374}">
    <text>Remplacer par 2.3.3.</text>
  </threadedComment>
  <threadedComment ref="A213" dT="2025-04-23T14:55:17.23" personId="{62E4AD3C-87F2-DF43-81CB-9A8B15856C84}" id="{C921951B-7CA1-294D-9FB5-88EA2CDB966F}">
    <text>Non décrit dans le CCTP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64"/>
  <sheetViews>
    <sheetView tabSelected="1" view="pageBreakPreview" zoomScale="80" zoomScaleNormal="99" zoomScaleSheetLayoutView="80" zoomScalePageLayoutView="115" workbookViewId="0">
      <selection activeCell="A3" sqref="A3:H3"/>
    </sheetView>
  </sheetViews>
  <sheetFormatPr baseColWidth="10" defaultColWidth="11.42578125" defaultRowHeight="12.75" x14ac:dyDescent="0.2"/>
  <cols>
    <col min="1" max="1" width="15.42578125" style="14" customWidth="1"/>
    <col min="2" max="2" width="19.140625" style="15" hidden="1" customWidth="1"/>
    <col min="3" max="3" width="5.7109375" style="130" customWidth="1"/>
    <col min="4" max="4" width="71.7109375" style="2" customWidth="1"/>
    <col min="5" max="6" width="12.7109375" style="1" customWidth="1"/>
    <col min="7" max="8" width="12.7109375" style="4" customWidth="1"/>
    <col min="9" max="9" width="5.7109375" style="2" customWidth="1"/>
    <col min="10" max="10" width="5.7109375" style="1" customWidth="1"/>
    <col min="11" max="12" width="10.7109375" style="1" customWidth="1"/>
    <col min="13" max="254" width="11.42578125" style="2"/>
    <col min="255" max="256" width="11.42578125" style="3"/>
  </cols>
  <sheetData>
    <row r="1" spans="1:257" ht="73.5" customHeight="1" x14ac:dyDescent="0.2">
      <c r="A1" s="250" t="s">
        <v>7</v>
      </c>
      <c r="B1" s="251"/>
      <c r="C1" s="251"/>
      <c r="D1" s="251"/>
      <c r="E1" s="251"/>
      <c r="F1" s="251"/>
      <c r="G1" s="251"/>
      <c r="H1" s="252"/>
    </row>
    <row r="2" spans="1:257" ht="31.5" customHeight="1" x14ac:dyDescent="0.2">
      <c r="A2" s="258" t="s">
        <v>8</v>
      </c>
      <c r="B2" s="258"/>
      <c r="C2" s="258"/>
      <c r="D2" s="258"/>
      <c r="E2" s="258"/>
      <c r="F2" s="258"/>
      <c r="G2" s="258"/>
      <c r="H2" s="258"/>
    </row>
    <row r="3" spans="1:257" s="2" customFormat="1" ht="79.5" customHeight="1" x14ac:dyDescent="0.2">
      <c r="A3" s="259" t="s">
        <v>469</v>
      </c>
      <c r="B3" s="259"/>
      <c r="C3" s="259"/>
      <c r="D3" s="259"/>
      <c r="E3" s="259"/>
      <c r="F3" s="259"/>
      <c r="G3" s="259"/>
      <c r="H3" s="259"/>
      <c r="J3" s="1"/>
      <c r="K3" s="1"/>
      <c r="L3" s="1"/>
      <c r="IU3" s="3"/>
      <c r="IV3" s="3"/>
      <c r="IW3"/>
    </row>
    <row r="4" spans="1:257" ht="27" customHeight="1" x14ac:dyDescent="0.2">
      <c r="A4" s="287"/>
      <c r="B4" s="287"/>
      <c r="C4" s="287"/>
      <c r="D4" s="287"/>
      <c r="E4" s="287"/>
      <c r="F4" s="287"/>
      <c r="G4" s="287"/>
      <c r="H4" s="287"/>
    </row>
    <row r="5" spans="1:257" s="7" customFormat="1" ht="28.5" customHeight="1" x14ac:dyDescent="0.2">
      <c r="A5" s="260" t="s">
        <v>6</v>
      </c>
      <c r="B5" s="261"/>
      <c r="C5" s="261"/>
      <c r="D5" s="261"/>
      <c r="E5" s="261"/>
      <c r="F5" s="261"/>
      <c r="G5" s="261"/>
      <c r="H5" s="262"/>
      <c r="I5" s="2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6"/>
      <c r="IV5" s="6"/>
    </row>
    <row r="6" spans="1:257" s="7" customFormat="1" ht="28.5" customHeight="1" x14ac:dyDescent="0.2">
      <c r="A6" s="263" t="s">
        <v>5</v>
      </c>
      <c r="B6" s="264"/>
      <c r="C6" s="264"/>
      <c r="D6" s="264"/>
      <c r="E6" s="23"/>
      <c r="F6" s="23"/>
      <c r="G6" s="23"/>
      <c r="H6" s="24"/>
      <c r="I6" s="2"/>
      <c r="J6" s="1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6"/>
      <c r="IV6" s="6"/>
    </row>
    <row r="7" spans="1:257" s="7" customFormat="1" ht="33" customHeight="1" x14ac:dyDescent="0.2">
      <c r="A7" s="10" t="s">
        <v>12</v>
      </c>
      <c r="B7" s="104" t="s">
        <v>11</v>
      </c>
      <c r="C7" s="127" t="s">
        <v>134</v>
      </c>
      <c r="D7" s="117" t="s">
        <v>3</v>
      </c>
      <c r="E7" s="10" t="s">
        <v>10</v>
      </c>
      <c r="F7" s="10" t="s">
        <v>0</v>
      </c>
      <c r="G7" s="11" t="s">
        <v>1</v>
      </c>
      <c r="H7" s="11" t="s">
        <v>2</v>
      </c>
      <c r="I7" s="2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6"/>
      <c r="IV7" s="6"/>
    </row>
    <row r="8" spans="1:257" s="8" customFormat="1" ht="19.899999999999999" customHeight="1" x14ac:dyDescent="0.25">
      <c r="A8" s="17"/>
      <c r="B8" s="255" t="s">
        <v>55</v>
      </c>
      <c r="C8" s="255"/>
      <c r="D8" s="256"/>
      <c r="E8" s="256"/>
      <c r="F8" s="256"/>
      <c r="G8" s="256"/>
      <c r="H8" s="256"/>
      <c r="I8" s="131"/>
      <c r="J8" s="132"/>
      <c r="K8" s="133"/>
      <c r="L8" s="133"/>
      <c r="M8" s="134"/>
      <c r="N8" s="134"/>
      <c r="O8" s="134"/>
      <c r="P8" s="134"/>
      <c r="Q8" s="134"/>
      <c r="R8" s="134"/>
      <c r="S8" s="134"/>
      <c r="T8" s="134"/>
      <c r="U8" s="134"/>
      <c r="V8" s="134"/>
      <c r="IU8" s="9"/>
      <c r="IV8" s="9"/>
      <c r="IW8" s="9"/>
    </row>
    <row r="9" spans="1:257" s="31" customFormat="1" ht="19.899999999999999" customHeight="1" x14ac:dyDescent="0.25">
      <c r="A9" s="235"/>
      <c r="B9" s="105"/>
      <c r="C9" s="128"/>
      <c r="D9" s="166" t="s">
        <v>51</v>
      </c>
      <c r="E9" s="167"/>
      <c r="F9" s="168"/>
      <c r="G9" s="206"/>
      <c r="H9" s="41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IT9" s="32"/>
      <c r="IU9" s="32"/>
      <c r="IV9" s="32"/>
    </row>
    <row r="10" spans="1:257" s="31" customFormat="1" ht="19.899999999999999" customHeight="1" x14ac:dyDescent="0.25">
      <c r="A10" s="88" t="s">
        <v>453</v>
      </c>
      <c r="B10" s="234"/>
      <c r="C10" s="129"/>
      <c r="D10" s="169" t="s">
        <v>52</v>
      </c>
      <c r="E10" s="27" t="s">
        <v>53</v>
      </c>
      <c r="F10" s="170">
        <v>1</v>
      </c>
      <c r="G10" s="38"/>
      <c r="H10" s="205">
        <f t="shared" ref="H10" si="0">F10*G10</f>
        <v>0</v>
      </c>
      <c r="I10" s="136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IT10" s="32"/>
      <c r="IU10" s="32"/>
      <c r="IV10" s="32"/>
    </row>
    <row r="11" spans="1:257" s="31" customFormat="1" ht="19.899999999999999" customHeight="1" x14ac:dyDescent="0.25">
      <c r="A11" s="88" t="s">
        <v>454</v>
      </c>
      <c r="B11" s="234"/>
      <c r="C11" s="129"/>
      <c r="D11" s="169" t="s">
        <v>54</v>
      </c>
      <c r="E11" s="27" t="s">
        <v>53</v>
      </c>
      <c r="F11" s="170">
        <v>1</v>
      </c>
      <c r="G11" s="38"/>
      <c r="H11" s="205">
        <f t="shared" ref="H11" si="1">F11*G11</f>
        <v>0</v>
      </c>
      <c r="I11" s="136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IT11" s="32"/>
      <c r="IU11" s="32"/>
      <c r="IV11" s="32"/>
    </row>
    <row r="12" spans="1:257" s="31" customFormat="1" ht="19.899999999999999" customHeight="1" x14ac:dyDescent="0.25">
      <c r="A12" s="241" t="s">
        <v>244</v>
      </c>
      <c r="B12" s="242"/>
      <c r="C12" s="243"/>
      <c r="D12" s="244" t="s">
        <v>245</v>
      </c>
      <c r="E12" s="151" t="s">
        <v>53</v>
      </c>
      <c r="F12" s="245">
        <v>1</v>
      </c>
      <c r="G12" s="39"/>
      <c r="H12" s="246">
        <f t="shared" ref="H12:H13" si="2">F12*G12</f>
        <v>0</v>
      </c>
      <c r="I12" s="136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IT12" s="32"/>
      <c r="IU12" s="32"/>
      <c r="IV12" s="32"/>
    </row>
    <row r="13" spans="1:257" s="31" customFormat="1" ht="19.899999999999999" customHeight="1" x14ac:dyDescent="0.25">
      <c r="A13" s="88" t="s">
        <v>465</v>
      </c>
      <c r="B13" s="129"/>
      <c r="C13" s="129"/>
      <c r="D13" s="169" t="s">
        <v>466</v>
      </c>
      <c r="E13" s="151" t="s">
        <v>53</v>
      </c>
      <c r="F13" s="170">
        <v>1</v>
      </c>
      <c r="G13" s="38"/>
      <c r="H13" s="246">
        <f t="shared" si="2"/>
        <v>0</v>
      </c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IT13" s="32"/>
      <c r="IU13" s="32"/>
      <c r="IV13" s="32"/>
    </row>
    <row r="14" spans="1:257" s="8" customFormat="1" ht="19.899999999999999" customHeight="1" x14ac:dyDescent="0.25">
      <c r="A14" s="17" t="s">
        <v>139</v>
      </c>
      <c r="B14" s="257" t="s">
        <v>137</v>
      </c>
      <c r="C14" s="257"/>
      <c r="D14" s="257"/>
      <c r="E14" s="43"/>
      <c r="F14" s="43"/>
      <c r="G14" s="43"/>
      <c r="H14" s="42"/>
      <c r="I14" s="131"/>
      <c r="J14" s="132"/>
      <c r="K14" s="133"/>
      <c r="L14" s="133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IU14" s="9"/>
      <c r="IV14" s="9"/>
      <c r="IW14" s="9"/>
    </row>
    <row r="15" spans="1:257" s="2" customFormat="1" ht="19.899999999999999" customHeight="1" x14ac:dyDescent="0.2">
      <c r="A15" s="181" t="s">
        <v>140</v>
      </c>
      <c r="B15" s="253" t="s">
        <v>185</v>
      </c>
      <c r="C15" s="253"/>
      <c r="D15" s="253"/>
      <c r="E15" s="253"/>
      <c r="F15" s="253"/>
      <c r="G15" s="253"/>
      <c r="H15" s="253"/>
      <c r="J15" s="1"/>
      <c r="K15" s="1"/>
      <c r="L15" s="1"/>
      <c r="IU15" s="3"/>
      <c r="IV15" s="3"/>
      <c r="IW15"/>
    </row>
    <row r="16" spans="1:257" s="2" customFormat="1" ht="19.899999999999999" customHeight="1" x14ac:dyDescent="0.2">
      <c r="A16" s="18" t="s">
        <v>246</v>
      </c>
      <c r="B16" s="34"/>
      <c r="C16" s="180" t="s">
        <v>135</v>
      </c>
      <c r="D16" s="46" t="s">
        <v>15</v>
      </c>
      <c r="E16" s="28" t="s">
        <v>14</v>
      </c>
      <c r="F16" s="207">
        <v>1</v>
      </c>
      <c r="G16" s="38"/>
      <c r="H16" s="205">
        <f t="shared" ref="H16:H20" si="3">F16*G16</f>
        <v>0</v>
      </c>
      <c r="J16" s="1"/>
      <c r="K16" s="1"/>
      <c r="L16" s="1"/>
      <c r="IU16" s="3"/>
      <c r="IV16" s="3"/>
      <c r="IW16"/>
    </row>
    <row r="17" spans="1:257" s="2" customFormat="1" ht="19.899999999999999" customHeight="1" x14ac:dyDescent="0.2">
      <c r="A17" s="18" t="s">
        <v>247</v>
      </c>
      <c r="B17" s="33"/>
      <c r="C17" s="180" t="s">
        <v>135</v>
      </c>
      <c r="D17" s="47" t="s">
        <v>13</v>
      </c>
      <c r="E17" s="25" t="s">
        <v>14</v>
      </c>
      <c r="F17" s="207">
        <v>1</v>
      </c>
      <c r="G17" s="38"/>
      <c r="H17" s="210">
        <f t="shared" si="3"/>
        <v>0</v>
      </c>
      <c r="J17" s="1"/>
      <c r="K17" s="1"/>
      <c r="L17" s="1"/>
      <c r="IU17" s="3"/>
      <c r="IV17" s="3"/>
      <c r="IW17"/>
    </row>
    <row r="18" spans="1:257" s="2" customFormat="1" ht="19.899999999999999" customHeight="1" x14ac:dyDescent="0.2">
      <c r="A18" s="18" t="s">
        <v>248</v>
      </c>
      <c r="B18" s="33"/>
      <c r="C18" s="180" t="s">
        <v>135</v>
      </c>
      <c r="D18" s="47" t="s">
        <v>16</v>
      </c>
      <c r="E18" s="25" t="s">
        <v>14</v>
      </c>
      <c r="F18" s="208">
        <v>1</v>
      </c>
      <c r="G18" s="38"/>
      <c r="H18" s="210">
        <f t="shared" si="3"/>
        <v>0</v>
      </c>
      <c r="J18" s="1"/>
      <c r="K18" s="1"/>
      <c r="L18" s="1"/>
      <c r="IU18" s="3"/>
      <c r="IV18" s="3"/>
      <c r="IW18"/>
    </row>
    <row r="19" spans="1:257" s="2" customFormat="1" ht="19.899999999999999" customHeight="1" x14ac:dyDescent="0.2">
      <c r="A19" s="18" t="s">
        <v>249</v>
      </c>
      <c r="B19" s="35"/>
      <c r="C19" s="180" t="s">
        <v>135</v>
      </c>
      <c r="D19" s="48" t="s">
        <v>60</v>
      </c>
      <c r="E19" s="25" t="s">
        <v>14</v>
      </c>
      <c r="F19" s="208">
        <v>1</v>
      </c>
      <c r="G19" s="38"/>
      <c r="H19" s="210">
        <f t="shared" ref="H19" si="4">F19*G19</f>
        <v>0</v>
      </c>
      <c r="J19" s="1"/>
      <c r="K19" s="1"/>
      <c r="L19" s="1"/>
      <c r="IU19" s="3"/>
      <c r="IV19" s="3"/>
      <c r="IW19"/>
    </row>
    <row r="20" spans="1:257" s="2" customFormat="1" ht="19.899999999999999" customHeight="1" x14ac:dyDescent="0.2">
      <c r="A20" s="18" t="s">
        <v>250</v>
      </c>
      <c r="B20" s="35"/>
      <c r="C20" s="180" t="s">
        <v>135</v>
      </c>
      <c r="D20" s="48" t="s">
        <v>17</v>
      </c>
      <c r="E20" s="36" t="s">
        <v>14</v>
      </c>
      <c r="F20" s="209">
        <v>1</v>
      </c>
      <c r="G20" s="38"/>
      <c r="H20" s="211">
        <f t="shared" si="3"/>
        <v>0</v>
      </c>
      <c r="J20" s="1"/>
      <c r="K20" s="1"/>
      <c r="L20" s="1"/>
      <c r="IU20" s="3"/>
      <c r="IV20" s="3"/>
      <c r="IW20"/>
    </row>
    <row r="21" spans="1:257" s="2" customFormat="1" ht="19.899999999999999" customHeight="1" x14ac:dyDescent="0.2">
      <c r="A21" s="181" t="s">
        <v>141</v>
      </c>
      <c r="B21" s="253" t="s">
        <v>184</v>
      </c>
      <c r="C21" s="253"/>
      <c r="D21" s="253"/>
      <c r="E21" s="253"/>
      <c r="F21" s="253"/>
      <c r="G21" s="253"/>
      <c r="H21" s="253"/>
      <c r="J21" s="1"/>
      <c r="K21" s="1"/>
      <c r="L21" s="1"/>
      <c r="IU21" s="3"/>
      <c r="IV21" s="3"/>
      <c r="IW21"/>
    </row>
    <row r="22" spans="1:257" s="2" customFormat="1" ht="19.899999999999999" customHeight="1" x14ac:dyDescent="0.2">
      <c r="A22" s="18" t="s">
        <v>251</v>
      </c>
      <c r="B22" s="45"/>
      <c r="C22" s="180" t="s">
        <v>135</v>
      </c>
      <c r="D22" s="51" t="s">
        <v>219</v>
      </c>
      <c r="E22" s="55" t="s">
        <v>19</v>
      </c>
      <c r="F22" s="215">
        <v>2</v>
      </c>
      <c r="G22" s="38"/>
      <c r="H22" s="71">
        <f t="shared" ref="H22" si="5">F22*G22</f>
        <v>0</v>
      </c>
      <c r="J22" s="1"/>
      <c r="K22" s="1"/>
      <c r="L22" s="1"/>
      <c r="IU22" s="3"/>
      <c r="IV22" s="3"/>
      <c r="IW22"/>
    </row>
    <row r="23" spans="1:257" s="2" customFormat="1" ht="19.899999999999999" customHeight="1" x14ac:dyDescent="0.2">
      <c r="A23" s="18" t="s">
        <v>252</v>
      </c>
      <c r="B23" s="45"/>
      <c r="C23" s="180" t="s">
        <v>135</v>
      </c>
      <c r="D23" s="52" t="s">
        <v>22</v>
      </c>
      <c r="E23" s="55" t="s">
        <v>18</v>
      </c>
      <c r="F23" s="215">
        <f>(7.6*3.5)</f>
        <v>26.599999999999998</v>
      </c>
      <c r="G23" s="38"/>
      <c r="H23" s="71">
        <f t="shared" ref="H23:H79" si="6">F23*G23</f>
        <v>0</v>
      </c>
      <c r="J23" s="1"/>
      <c r="K23" s="1"/>
      <c r="L23" s="1"/>
      <c r="IU23" s="3"/>
      <c r="IV23" s="3"/>
      <c r="IW23"/>
    </row>
    <row r="24" spans="1:257" s="2" customFormat="1" ht="19.899999999999999" customHeight="1" x14ac:dyDescent="0.2">
      <c r="A24" s="18" t="s">
        <v>253</v>
      </c>
      <c r="B24" s="45"/>
      <c r="C24" s="180" t="s">
        <v>135</v>
      </c>
      <c r="D24" s="52" t="s">
        <v>47</v>
      </c>
      <c r="E24" s="55" t="s">
        <v>19</v>
      </c>
      <c r="F24" s="215">
        <v>4</v>
      </c>
      <c r="G24" s="38"/>
      <c r="H24" s="71">
        <f t="shared" si="6"/>
        <v>0</v>
      </c>
      <c r="J24" s="1"/>
      <c r="K24" s="1"/>
      <c r="L24" s="1"/>
      <c r="IU24" s="3"/>
      <c r="IV24" s="3"/>
      <c r="IW24"/>
    </row>
    <row r="25" spans="1:257" s="2" customFormat="1" ht="19.899999999999999" customHeight="1" x14ac:dyDescent="0.2">
      <c r="A25" s="18" t="s">
        <v>254</v>
      </c>
      <c r="B25" s="45"/>
      <c r="C25" s="180" t="s">
        <v>135</v>
      </c>
      <c r="D25" s="52" t="s">
        <v>48</v>
      </c>
      <c r="E25" s="55" t="s">
        <v>19</v>
      </c>
      <c r="F25" s="215">
        <v>3</v>
      </c>
      <c r="G25" s="38"/>
      <c r="H25" s="71">
        <f t="shared" si="6"/>
        <v>0</v>
      </c>
      <c r="J25" s="1"/>
      <c r="K25" s="1"/>
      <c r="L25" s="1"/>
      <c r="IU25" s="3"/>
      <c r="IV25" s="3"/>
      <c r="IW25"/>
    </row>
    <row r="26" spans="1:257" s="2" customFormat="1" ht="19.899999999999999" customHeight="1" x14ac:dyDescent="0.2">
      <c r="A26" s="18" t="s">
        <v>255</v>
      </c>
      <c r="B26" s="45"/>
      <c r="C26" s="180" t="s">
        <v>135</v>
      </c>
      <c r="D26" s="52" t="s">
        <v>109</v>
      </c>
      <c r="E26" s="57" t="s">
        <v>21</v>
      </c>
      <c r="F26" s="85">
        <v>25</v>
      </c>
      <c r="G26" s="38"/>
      <c r="H26" s="71">
        <f t="shared" si="6"/>
        <v>0</v>
      </c>
      <c r="J26" s="1"/>
      <c r="K26" s="1"/>
      <c r="L26" s="1"/>
      <c r="IU26" s="3"/>
      <c r="IV26" s="3"/>
      <c r="IW26"/>
    </row>
    <row r="27" spans="1:257" s="2" customFormat="1" ht="19.899999999999999" customHeight="1" x14ac:dyDescent="0.2">
      <c r="A27" s="18" t="s">
        <v>256</v>
      </c>
      <c r="B27" s="45"/>
      <c r="C27" s="180" t="s">
        <v>135</v>
      </c>
      <c r="D27" s="51" t="s">
        <v>62</v>
      </c>
      <c r="E27" s="55" t="s">
        <v>18</v>
      </c>
      <c r="F27" s="85">
        <v>15</v>
      </c>
      <c r="G27" s="38"/>
      <c r="H27" s="71">
        <f t="shared" ref="H27" si="7">F27*G27</f>
        <v>0</v>
      </c>
      <c r="J27" s="1"/>
      <c r="K27" s="1"/>
      <c r="L27" s="1"/>
      <c r="IU27" s="3"/>
      <c r="IV27" s="3"/>
      <c r="IW27"/>
    </row>
    <row r="28" spans="1:257" s="2" customFormat="1" ht="19.899999999999999" customHeight="1" x14ac:dyDescent="0.2">
      <c r="A28" s="18" t="s">
        <v>257</v>
      </c>
      <c r="B28" s="45"/>
      <c r="C28" s="180" t="s">
        <v>135</v>
      </c>
      <c r="D28" s="49" t="s">
        <v>126</v>
      </c>
      <c r="E28" s="55" t="s">
        <v>18</v>
      </c>
      <c r="F28" s="215">
        <f>(4+2+2+2.5+2.5)*2</f>
        <v>26</v>
      </c>
      <c r="G28" s="38"/>
      <c r="H28" s="71">
        <f t="shared" ref="H28:H29" si="8">F28*G28</f>
        <v>0</v>
      </c>
      <c r="J28" s="1"/>
      <c r="K28" s="1"/>
      <c r="L28" s="1"/>
      <c r="IU28" s="3"/>
      <c r="IV28" s="3"/>
      <c r="IW28"/>
    </row>
    <row r="29" spans="1:257" s="2" customFormat="1" ht="19.899999999999999" customHeight="1" x14ac:dyDescent="0.2">
      <c r="A29" s="18" t="s">
        <v>258</v>
      </c>
      <c r="B29" s="45"/>
      <c r="C29" s="180" t="s">
        <v>135</v>
      </c>
      <c r="D29" s="51" t="s">
        <v>127</v>
      </c>
      <c r="E29" s="55" t="s">
        <v>18</v>
      </c>
      <c r="F29" s="85">
        <f>45+12+3</f>
        <v>60</v>
      </c>
      <c r="G29" s="38"/>
      <c r="H29" s="71">
        <f t="shared" si="8"/>
        <v>0</v>
      </c>
      <c r="J29" s="1"/>
      <c r="K29" s="1"/>
      <c r="L29" s="1"/>
      <c r="IU29" s="3"/>
      <c r="IV29" s="3"/>
      <c r="IW29"/>
    </row>
    <row r="30" spans="1:257" s="2" customFormat="1" ht="19.899999999999999" customHeight="1" x14ac:dyDescent="0.2">
      <c r="A30" s="18" t="s">
        <v>259</v>
      </c>
      <c r="B30" s="45"/>
      <c r="C30" s="180" t="s">
        <v>135</v>
      </c>
      <c r="D30" s="52" t="s">
        <v>152</v>
      </c>
      <c r="E30" s="55" t="s">
        <v>18</v>
      </c>
      <c r="F30" s="85">
        <v>145</v>
      </c>
      <c r="G30" s="38"/>
      <c r="H30" s="71">
        <f t="shared" ref="H30:H31" si="9">F30*G30</f>
        <v>0</v>
      </c>
      <c r="J30" s="1"/>
      <c r="K30" s="1"/>
      <c r="L30" s="1"/>
      <c r="IU30" s="3"/>
      <c r="IV30" s="3"/>
      <c r="IW30"/>
    </row>
    <row r="31" spans="1:257" s="2" customFormat="1" ht="19.899999999999999" customHeight="1" x14ac:dyDescent="0.2">
      <c r="A31" s="18" t="s">
        <v>260</v>
      </c>
      <c r="B31" s="45"/>
      <c r="C31" s="180" t="s">
        <v>135</v>
      </c>
      <c r="D31" s="50" t="s">
        <v>224</v>
      </c>
      <c r="E31" s="55" t="s">
        <v>19</v>
      </c>
      <c r="F31" s="215">
        <v>2</v>
      </c>
      <c r="G31" s="38"/>
      <c r="H31" s="71">
        <f t="shared" si="9"/>
        <v>0</v>
      </c>
      <c r="J31" s="1"/>
      <c r="K31" s="1"/>
      <c r="L31" s="1"/>
      <c r="IU31" s="3"/>
      <c r="IV31" s="3"/>
      <c r="IW31"/>
    </row>
    <row r="32" spans="1:257" s="2" customFormat="1" ht="19.899999999999999" customHeight="1" x14ac:dyDescent="0.2">
      <c r="A32" s="181" t="s">
        <v>142</v>
      </c>
      <c r="B32" s="253" t="s">
        <v>183</v>
      </c>
      <c r="C32" s="253"/>
      <c r="D32" s="253"/>
      <c r="E32" s="253"/>
      <c r="F32" s="253"/>
      <c r="G32" s="253"/>
      <c r="H32" s="253"/>
      <c r="J32" s="1"/>
      <c r="K32" s="1"/>
      <c r="L32" s="1"/>
      <c r="IU32" s="3"/>
      <c r="IV32" s="3"/>
      <c r="IW32"/>
    </row>
    <row r="33" spans="1:257" s="2" customFormat="1" ht="19.899999999999999" customHeight="1" x14ac:dyDescent="0.2">
      <c r="A33" s="18" t="s">
        <v>261</v>
      </c>
      <c r="B33" s="44"/>
      <c r="C33" s="180" t="s">
        <v>135</v>
      </c>
      <c r="D33" s="49" t="s">
        <v>63</v>
      </c>
      <c r="E33" s="53" t="s">
        <v>18</v>
      </c>
      <c r="F33" s="214">
        <f>97*1.2</f>
        <v>116.39999999999999</v>
      </c>
      <c r="G33" s="38"/>
      <c r="H33" s="69">
        <f t="shared" si="6"/>
        <v>0</v>
      </c>
      <c r="J33" s="1"/>
      <c r="K33" s="1"/>
      <c r="L33" s="1"/>
      <c r="IU33" s="3"/>
      <c r="IV33" s="3"/>
      <c r="IW33"/>
    </row>
    <row r="34" spans="1:257" s="2" customFormat="1" ht="19.899999999999999" customHeight="1" x14ac:dyDescent="0.2">
      <c r="A34" s="18" t="s">
        <v>262</v>
      </c>
      <c r="B34" s="44"/>
      <c r="C34" s="180" t="s">
        <v>135</v>
      </c>
      <c r="D34" s="50" t="s">
        <v>91</v>
      </c>
      <c r="E34" s="55" t="s">
        <v>19</v>
      </c>
      <c r="F34" s="216">
        <v>1</v>
      </c>
      <c r="G34" s="38"/>
      <c r="H34" s="71">
        <f t="shared" si="6"/>
        <v>0</v>
      </c>
      <c r="J34" s="1"/>
      <c r="K34" s="1"/>
      <c r="L34" s="1"/>
      <c r="IU34" s="3"/>
      <c r="IV34" s="3"/>
      <c r="IW34"/>
    </row>
    <row r="35" spans="1:257" s="2" customFormat="1" ht="19.899999999999999" customHeight="1" x14ac:dyDescent="0.2">
      <c r="A35" s="18" t="s">
        <v>263</v>
      </c>
      <c r="B35" s="44"/>
      <c r="C35" s="180" t="s">
        <v>135</v>
      </c>
      <c r="D35" s="51" t="s">
        <v>92</v>
      </c>
      <c r="E35" s="55" t="s">
        <v>19</v>
      </c>
      <c r="F35" s="216">
        <v>1</v>
      </c>
      <c r="G35" s="38"/>
      <c r="H35" s="71">
        <f t="shared" si="6"/>
        <v>0</v>
      </c>
      <c r="J35" s="1"/>
      <c r="K35" s="1"/>
      <c r="L35" s="1"/>
      <c r="IU35" s="3"/>
      <c r="IV35" s="3"/>
      <c r="IW35"/>
    </row>
    <row r="36" spans="1:257" s="2" customFormat="1" ht="19.899999999999999" customHeight="1" x14ac:dyDescent="0.2">
      <c r="A36" s="18" t="s">
        <v>264</v>
      </c>
      <c r="B36" s="44"/>
      <c r="C36" s="180" t="s">
        <v>135</v>
      </c>
      <c r="D36" s="51" t="s">
        <v>44</v>
      </c>
      <c r="E36" s="55" t="s">
        <v>18</v>
      </c>
      <c r="F36" s="216">
        <v>782</v>
      </c>
      <c r="G36" s="38"/>
      <c r="H36" s="71">
        <f t="shared" si="6"/>
        <v>0</v>
      </c>
      <c r="J36" s="1"/>
      <c r="K36" s="1"/>
      <c r="L36" s="1"/>
      <c r="IU36" s="3"/>
      <c r="IV36" s="3"/>
      <c r="IW36"/>
    </row>
    <row r="37" spans="1:257" s="2" customFormat="1" ht="19.899999999999999" customHeight="1" x14ac:dyDescent="0.2">
      <c r="A37" s="18" t="s">
        <v>265</v>
      </c>
      <c r="B37" s="44"/>
      <c r="C37" s="180" t="s">
        <v>135</v>
      </c>
      <c r="D37" s="52" t="s">
        <v>45</v>
      </c>
      <c r="E37" s="57" t="s">
        <v>18</v>
      </c>
      <c r="F37" s="216">
        <f>(2.5*4)+(3.5*9)+(4.8*1.5)</f>
        <v>48.7</v>
      </c>
      <c r="G37" s="38"/>
      <c r="H37" s="71">
        <f t="shared" si="6"/>
        <v>0</v>
      </c>
      <c r="J37" s="1"/>
      <c r="K37" s="1"/>
      <c r="L37" s="1"/>
      <c r="IU37" s="3"/>
      <c r="IV37" s="3"/>
      <c r="IW37"/>
    </row>
    <row r="38" spans="1:257" s="2" customFormat="1" ht="19.899999999999999" customHeight="1" x14ac:dyDescent="0.2">
      <c r="A38" s="18" t="s">
        <v>266</v>
      </c>
      <c r="B38" s="44"/>
      <c r="C38" s="180" t="s">
        <v>135</v>
      </c>
      <c r="D38" s="52" t="s">
        <v>61</v>
      </c>
      <c r="E38" s="55" t="s">
        <v>18</v>
      </c>
      <c r="F38" s="216">
        <f>(15*4.1)+(3.2*1.4)+2+3.02</f>
        <v>70.999999999999986</v>
      </c>
      <c r="G38" s="38"/>
      <c r="H38" s="71">
        <f t="shared" ref="H38" si="10">F38*G38</f>
        <v>0</v>
      </c>
      <c r="J38" s="1"/>
      <c r="K38" s="1"/>
      <c r="L38" s="1"/>
      <c r="IU38" s="3"/>
      <c r="IV38" s="3"/>
      <c r="IW38"/>
    </row>
    <row r="39" spans="1:257" s="2" customFormat="1" ht="19.899999999999999" customHeight="1" x14ac:dyDescent="0.2">
      <c r="A39" s="18" t="s">
        <v>267</v>
      </c>
      <c r="B39" s="44"/>
      <c r="C39" s="180" t="s">
        <v>135</v>
      </c>
      <c r="D39" s="52" t="s">
        <v>49</v>
      </c>
      <c r="E39" s="55" t="s">
        <v>18</v>
      </c>
      <c r="F39" s="216">
        <f>(49*3.3)+((15+2+2.5+7+8.3+8.3+5.5+7.2+2.5+3.6+1.1+5.8+8.3+8.3+19.2+61.8+2+2+3.6+8.2+2.5+2.5+4.2+2.4+2)*3.5)+((1.9+1.9+2+2+0.7+2+2.8)*3.5)</f>
        <v>893.54999999999973</v>
      </c>
      <c r="G39" s="38"/>
      <c r="H39" s="71">
        <f t="shared" si="6"/>
        <v>0</v>
      </c>
      <c r="J39" s="1"/>
      <c r="K39" s="1"/>
      <c r="L39" s="1"/>
      <c r="IU39" s="3"/>
      <c r="IV39" s="3"/>
      <c r="IW39"/>
    </row>
    <row r="40" spans="1:257" s="2" customFormat="1" ht="19.899999999999999" customHeight="1" x14ac:dyDescent="0.2">
      <c r="A40" s="18" t="s">
        <v>268</v>
      </c>
      <c r="B40" s="44"/>
      <c r="C40" s="180" t="s">
        <v>135</v>
      </c>
      <c r="D40" s="52" t="s">
        <v>89</v>
      </c>
      <c r="E40" s="57" t="s">
        <v>21</v>
      </c>
      <c r="F40" s="213">
        <v>29</v>
      </c>
      <c r="G40" s="38"/>
      <c r="H40" s="71">
        <f t="shared" si="6"/>
        <v>0</v>
      </c>
      <c r="J40" s="1"/>
      <c r="K40" s="1"/>
      <c r="L40" s="1"/>
      <c r="IU40" s="3"/>
      <c r="IV40" s="3"/>
      <c r="IW40"/>
    </row>
    <row r="41" spans="1:257" s="2" customFormat="1" ht="19.899999999999999" customHeight="1" x14ac:dyDescent="0.2">
      <c r="A41" s="18" t="s">
        <v>269</v>
      </c>
      <c r="B41" s="44"/>
      <c r="C41" s="180" t="s">
        <v>135</v>
      </c>
      <c r="D41" s="52" t="s">
        <v>90</v>
      </c>
      <c r="E41" s="94" t="s">
        <v>19</v>
      </c>
      <c r="F41" s="87">
        <v>3</v>
      </c>
      <c r="G41" s="38"/>
      <c r="H41" s="71">
        <f t="shared" si="6"/>
        <v>0</v>
      </c>
      <c r="J41" s="1"/>
      <c r="K41" s="1"/>
      <c r="L41" s="1"/>
      <c r="IU41" s="3"/>
      <c r="IV41" s="3"/>
      <c r="IW41"/>
    </row>
    <row r="42" spans="1:257" s="2" customFormat="1" ht="19.899999999999999" customHeight="1" x14ac:dyDescent="0.2">
      <c r="A42" s="18" t="s">
        <v>270</v>
      </c>
      <c r="B42" s="44"/>
      <c r="C42" s="180" t="s">
        <v>135</v>
      </c>
      <c r="D42" s="52" t="s">
        <v>110</v>
      </c>
      <c r="E42" s="93" t="s">
        <v>21</v>
      </c>
      <c r="F42" s="217">
        <v>15</v>
      </c>
      <c r="G42" s="38"/>
      <c r="H42" s="71">
        <f t="shared" ref="H42:H43" si="11">F42*G42</f>
        <v>0</v>
      </c>
      <c r="J42" s="1"/>
      <c r="K42" s="1"/>
      <c r="L42" s="1"/>
      <c r="IU42" s="3"/>
      <c r="IV42" s="3"/>
      <c r="IW42"/>
    </row>
    <row r="43" spans="1:257" s="2" customFormat="1" ht="19.899999999999999" customHeight="1" x14ac:dyDescent="0.2">
      <c r="A43" s="18" t="s">
        <v>271</v>
      </c>
      <c r="B43" s="44"/>
      <c r="C43" s="180" t="s">
        <v>135</v>
      </c>
      <c r="D43" s="52" t="s">
        <v>111</v>
      </c>
      <c r="E43" s="57" t="s">
        <v>19</v>
      </c>
      <c r="F43" s="218">
        <v>4</v>
      </c>
      <c r="G43" s="38"/>
      <c r="H43" s="71">
        <f t="shared" si="11"/>
        <v>0</v>
      </c>
      <c r="J43" s="1"/>
      <c r="K43" s="1"/>
      <c r="L43" s="1"/>
      <c r="IU43" s="3"/>
      <c r="IV43" s="3"/>
      <c r="IW43"/>
    </row>
    <row r="44" spans="1:257" s="2" customFormat="1" ht="19.899999999999999" customHeight="1" x14ac:dyDescent="0.2">
      <c r="A44" s="18" t="s">
        <v>272</v>
      </c>
      <c r="B44" s="44"/>
      <c r="C44" s="180" t="s">
        <v>135</v>
      </c>
      <c r="D44" s="58" t="s">
        <v>113</v>
      </c>
      <c r="E44" s="56" t="s">
        <v>14</v>
      </c>
      <c r="F44" s="216">
        <v>1</v>
      </c>
      <c r="G44" s="38"/>
      <c r="H44" s="71">
        <f t="shared" si="6"/>
        <v>0</v>
      </c>
      <c r="J44" s="1"/>
      <c r="K44" s="1"/>
      <c r="L44" s="1"/>
      <c r="IU44" s="3"/>
      <c r="IV44" s="3"/>
      <c r="IW44"/>
    </row>
    <row r="45" spans="1:257" s="2" customFormat="1" ht="19.899999999999999" customHeight="1" x14ac:dyDescent="0.2">
      <c r="A45" s="18" t="s">
        <v>273</v>
      </c>
      <c r="B45" s="44"/>
      <c r="C45" s="180" t="s">
        <v>135</v>
      </c>
      <c r="D45" s="58" t="s">
        <v>114</v>
      </c>
      <c r="E45" s="56" t="s">
        <v>14</v>
      </c>
      <c r="F45" s="216">
        <v>1</v>
      </c>
      <c r="G45" s="38"/>
      <c r="H45" s="71">
        <f t="shared" si="6"/>
        <v>0</v>
      </c>
      <c r="J45" s="1"/>
      <c r="K45" s="1"/>
      <c r="L45" s="1"/>
      <c r="IU45" s="3"/>
      <c r="IV45" s="3"/>
      <c r="IW45"/>
    </row>
    <row r="46" spans="1:257" s="2" customFormat="1" ht="19.899999999999999" customHeight="1" x14ac:dyDescent="0.2">
      <c r="A46" s="18" t="s">
        <v>274</v>
      </c>
      <c r="B46" s="44"/>
      <c r="C46" s="180" t="s">
        <v>135</v>
      </c>
      <c r="D46" s="58" t="s">
        <v>88</v>
      </c>
      <c r="E46" s="56" t="s">
        <v>14</v>
      </c>
      <c r="F46" s="216">
        <v>1</v>
      </c>
      <c r="G46" s="38"/>
      <c r="H46" s="71">
        <f t="shared" ref="H46" si="12">F46*G46</f>
        <v>0</v>
      </c>
      <c r="J46" s="1"/>
      <c r="K46" s="1"/>
      <c r="L46" s="1"/>
      <c r="IU46" s="3"/>
      <c r="IV46" s="3"/>
      <c r="IW46"/>
    </row>
    <row r="47" spans="1:257" s="2" customFormat="1" ht="19.899999999999999" customHeight="1" x14ac:dyDescent="0.2">
      <c r="A47" s="181" t="s">
        <v>143</v>
      </c>
      <c r="B47" s="254" t="s">
        <v>182</v>
      </c>
      <c r="C47" s="254"/>
      <c r="D47" s="254"/>
      <c r="E47" s="254"/>
      <c r="F47" s="254"/>
      <c r="G47" s="254"/>
      <c r="H47" s="254"/>
      <c r="J47" s="1"/>
      <c r="K47" s="1"/>
      <c r="L47" s="1"/>
      <c r="IU47" s="3"/>
      <c r="IV47" s="3"/>
      <c r="IW47"/>
    </row>
    <row r="48" spans="1:257" s="2" customFormat="1" ht="19.899999999999999" customHeight="1" x14ac:dyDescent="0.2">
      <c r="A48" s="18" t="s">
        <v>213</v>
      </c>
      <c r="B48" s="106"/>
      <c r="C48" s="180" t="s">
        <v>135</v>
      </c>
      <c r="D48" s="49" t="s">
        <v>63</v>
      </c>
      <c r="E48" s="53" t="s">
        <v>18</v>
      </c>
      <c r="F48" s="214">
        <f>((37+2)*3)+(14*3)+((6+3)*3)</f>
        <v>186</v>
      </c>
      <c r="G48" s="38"/>
      <c r="H48" s="69">
        <f t="shared" si="6"/>
        <v>0</v>
      </c>
      <c r="J48" s="1"/>
      <c r="K48" s="1"/>
      <c r="L48" s="1"/>
      <c r="IU48" s="3"/>
      <c r="IV48" s="3"/>
      <c r="IW48"/>
    </row>
    <row r="49" spans="1:257" s="2" customFormat="1" ht="19.899999999999999" customHeight="1" x14ac:dyDescent="0.2">
      <c r="A49" s="18" t="s">
        <v>214</v>
      </c>
      <c r="B49" s="106"/>
      <c r="C49" s="180" t="s">
        <v>135</v>
      </c>
      <c r="D49" s="50" t="s">
        <v>46</v>
      </c>
      <c r="E49" s="55" t="s">
        <v>19</v>
      </c>
      <c r="F49" s="216">
        <v>2</v>
      </c>
      <c r="G49" s="38"/>
      <c r="H49" s="71">
        <f t="shared" si="6"/>
        <v>0</v>
      </c>
      <c r="J49" s="1"/>
      <c r="K49" s="1"/>
      <c r="L49" s="1"/>
      <c r="IU49" s="3"/>
      <c r="IV49" s="3"/>
      <c r="IW49"/>
    </row>
    <row r="50" spans="1:257" s="2" customFormat="1" ht="19.899999999999999" customHeight="1" x14ac:dyDescent="0.2">
      <c r="A50" s="18" t="s">
        <v>275</v>
      </c>
      <c r="B50" s="106"/>
      <c r="C50" s="180" t="s">
        <v>135</v>
      </c>
      <c r="D50" s="51" t="s">
        <v>44</v>
      </c>
      <c r="E50" s="55" t="s">
        <v>18</v>
      </c>
      <c r="F50" s="216">
        <f>255+23</f>
        <v>278</v>
      </c>
      <c r="G50" s="38"/>
      <c r="H50" s="71">
        <f t="shared" si="6"/>
        <v>0</v>
      </c>
      <c r="J50" s="1"/>
      <c r="K50" s="1"/>
      <c r="L50" s="1"/>
      <c r="IU50" s="3"/>
      <c r="IV50" s="3"/>
      <c r="IW50"/>
    </row>
    <row r="51" spans="1:257" s="2" customFormat="1" ht="19.899999999999999" customHeight="1" x14ac:dyDescent="0.2">
      <c r="A51" s="18" t="s">
        <v>276</v>
      </c>
      <c r="B51" s="106"/>
      <c r="C51" s="180" t="s">
        <v>135</v>
      </c>
      <c r="D51" s="52" t="s">
        <v>45</v>
      </c>
      <c r="E51" s="57" t="s">
        <v>18</v>
      </c>
      <c r="F51" s="216">
        <f>28+23+2</f>
        <v>53</v>
      </c>
      <c r="G51" s="38"/>
      <c r="H51" s="71">
        <f t="shared" si="6"/>
        <v>0</v>
      </c>
      <c r="J51" s="1"/>
      <c r="K51" s="1"/>
      <c r="L51" s="1"/>
      <c r="IU51" s="3"/>
      <c r="IV51" s="3"/>
      <c r="IW51"/>
    </row>
    <row r="52" spans="1:257" s="2" customFormat="1" ht="19.899999999999999" customHeight="1" x14ac:dyDescent="0.2">
      <c r="A52" s="18" t="s">
        <v>277</v>
      </c>
      <c r="B52" s="106"/>
      <c r="C52" s="180" t="s">
        <v>135</v>
      </c>
      <c r="D52" s="52" t="s">
        <v>64</v>
      </c>
      <c r="E52" s="55" t="s">
        <v>18</v>
      </c>
      <c r="F52" s="216">
        <f>(38*4.1)</f>
        <v>155.79999999999998</v>
      </c>
      <c r="G52" s="38"/>
      <c r="H52" s="71">
        <f t="shared" si="6"/>
        <v>0</v>
      </c>
      <c r="J52" s="1"/>
      <c r="K52" s="1"/>
      <c r="L52" s="1"/>
      <c r="IU52" s="3"/>
      <c r="IV52" s="3"/>
      <c r="IW52"/>
    </row>
    <row r="53" spans="1:257" s="2" customFormat="1" ht="19.899999999999999" customHeight="1" x14ac:dyDescent="0.2">
      <c r="A53" s="18" t="s">
        <v>278</v>
      </c>
      <c r="B53" s="106"/>
      <c r="C53" s="180" t="s">
        <v>135</v>
      </c>
      <c r="D53" s="52" t="s">
        <v>65</v>
      </c>
      <c r="E53" s="55" t="s">
        <v>18</v>
      </c>
      <c r="F53" s="216">
        <f>(10+4.5+5+2+2+9+1+1+2)*3.5</f>
        <v>127.75</v>
      </c>
      <c r="G53" s="38"/>
      <c r="H53" s="71">
        <f t="shared" si="6"/>
        <v>0</v>
      </c>
      <c r="J53" s="1"/>
      <c r="K53" s="1"/>
      <c r="L53" s="1"/>
      <c r="IU53" s="3"/>
      <c r="IV53" s="3"/>
      <c r="IW53"/>
    </row>
    <row r="54" spans="1:257" s="2" customFormat="1" ht="19.899999999999999" customHeight="1" x14ac:dyDescent="0.2">
      <c r="A54" s="18" t="s">
        <v>279</v>
      </c>
      <c r="B54" s="106"/>
      <c r="C54" s="180" t="s">
        <v>135</v>
      </c>
      <c r="D54" s="58" t="s">
        <v>88</v>
      </c>
      <c r="E54" s="56" t="s">
        <v>14</v>
      </c>
      <c r="F54" s="216">
        <v>1</v>
      </c>
      <c r="G54" s="38"/>
      <c r="H54" s="71">
        <f t="shared" si="6"/>
        <v>0</v>
      </c>
      <c r="J54" s="1"/>
      <c r="K54" s="1"/>
      <c r="L54" s="1"/>
      <c r="IU54" s="3"/>
      <c r="IV54" s="3"/>
      <c r="IW54"/>
    </row>
    <row r="55" spans="1:257" s="2" customFormat="1" ht="19.899999999999999" customHeight="1" x14ac:dyDescent="0.2">
      <c r="A55" s="181" t="s">
        <v>144</v>
      </c>
      <c r="B55" s="254" t="s">
        <v>181</v>
      </c>
      <c r="C55" s="254"/>
      <c r="D55" s="254"/>
      <c r="E55" s="254"/>
      <c r="F55" s="254"/>
      <c r="G55" s="254"/>
      <c r="H55" s="254"/>
      <c r="J55" s="1"/>
      <c r="K55" s="1"/>
      <c r="L55" s="1"/>
      <c r="IU55" s="3"/>
      <c r="IV55" s="3"/>
      <c r="IW55"/>
    </row>
    <row r="56" spans="1:257" s="2" customFormat="1" ht="19.899999999999999" customHeight="1" x14ac:dyDescent="0.2">
      <c r="A56" s="18" t="s">
        <v>280</v>
      </c>
      <c r="B56" s="107"/>
      <c r="C56" s="180" t="s">
        <v>135</v>
      </c>
      <c r="D56" s="49" t="s">
        <v>63</v>
      </c>
      <c r="E56" s="53" t="s">
        <v>18</v>
      </c>
      <c r="F56" s="217">
        <f>(240+37)*3</f>
        <v>831</v>
      </c>
      <c r="G56" s="38"/>
      <c r="H56" s="69">
        <f t="shared" ref="H56:H61" si="13">F56*G56</f>
        <v>0</v>
      </c>
      <c r="J56" s="1"/>
      <c r="K56" s="1"/>
      <c r="L56" s="1"/>
      <c r="IU56" s="3"/>
      <c r="IV56" s="3"/>
      <c r="IW56"/>
    </row>
    <row r="57" spans="1:257" s="2" customFormat="1" ht="19.899999999999999" customHeight="1" x14ac:dyDescent="0.2">
      <c r="A57" s="18" t="s">
        <v>281</v>
      </c>
      <c r="B57" s="106"/>
      <c r="C57" s="180" t="s">
        <v>135</v>
      </c>
      <c r="D57" s="50" t="s">
        <v>46</v>
      </c>
      <c r="E57" s="55" t="s">
        <v>19</v>
      </c>
      <c r="F57" s="216">
        <v>1</v>
      </c>
      <c r="G57" s="38"/>
      <c r="H57" s="71">
        <f t="shared" si="13"/>
        <v>0</v>
      </c>
      <c r="J57" s="1"/>
      <c r="K57" s="1"/>
      <c r="L57" s="1"/>
      <c r="IU57" s="3"/>
      <c r="IV57" s="3"/>
      <c r="IW57"/>
    </row>
    <row r="58" spans="1:257" s="2" customFormat="1" ht="19.899999999999999" customHeight="1" x14ac:dyDescent="0.2">
      <c r="A58" s="18" t="s">
        <v>282</v>
      </c>
      <c r="B58" s="106"/>
      <c r="C58" s="180" t="s">
        <v>135</v>
      </c>
      <c r="D58" s="51" t="s">
        <v>44</v>
      </c>
      <c r="E58" s="55" t="s">
        <v>18</v>
      </c>
      <c r="F58" s="216">
        <f>455+92</f>
        <v>547</v>
      </c>
      <c r="G58" s="38"/>
      <c r="H58" s="71">
        <f t="shared" si="13"/>
        <v>0</v>
      </c>
      <c r="J58" s="1"/>
      <c r="K58" s="1"/>
      <c r="L58" s="1"/>
      <c r="IU58" s="3"/>
      <c r="IV58" s="3"/>
      <c r="IW58"/>
    </row>
    <row r="59" spans="1:257" s="2" customFormat="1" ht="19.899999999999999" customHeight="1" x14ac:dyDescent="0.2">
      <c r="A59" s="18" t="s">
        <v>283</v>
      </c>
      <c r="B59" s="106"/>
      <c r="C59" s="180" t="s">
        <v>135</v>
      </c>
      <c r="D59" s="52" t="s">
        <v>45</v>
      </c>
      <c r="E59" s="55" t="s">
        <v>18</v>
      </c>
      <c r="F59" s="216">
        <f>3*14</f>
        <v>42</v>
      </c>
      <c r="G59" s="38"/>
      <c r="H59" s="71">
        <f t="shared" si="13"/>
        <v>0</v>
      </c>
      <c r="J59" s="1"/>
      <c r="K59" s="1"/>
      <c r="L59" s="1"/>
      <c r="IU59" s="3"/>
      <c r="IV59" s="3"/>
      <c r="IW59"/>
    </row>
    <row r="60" spans="1:257" s="2" customFormat="1" ht="19.899999999999999" customHeight="1" x14ac:dyDescent="0.2">
      <c r="A60" s="18" t="s">
        <v>284</v>
      </c>
      <c r="B60" s="106"/>
      <c r="C60" s="180" t="s">
        <v>135</v>
      </c>
      <c r="D60" s="52" t="s">
        <v>64</v>
      </c>
      <c r="E60" s="55" t="s">
        <v>18</v>
      </c>
      <c r="F60" s="216">
        <f>(54*3.6)+(6.2*1.5)</f>
        <v>203.70000000000002</v>
      </c>
      <c r="G60" s="38"/>
      <c r="H60" s="71">
        <f t="shared" ref="H60" si="14">F60*G60</f>
        <v>0</v>
      </c>
      <c r="J60" s="1"/>
      <c r="K60" s="1"/>
      <c r="L60" s="1"/>
      <c r="IU60" s="3"/>
      <c r="IV60" s="3"/>
      <c r="IW60"/>
    </row>
    <row r="61" spans="1:257" s="2" customFormat="1" ht="19.899999999999999" customHeight="1" x14ac:dyDescent="0.2">
      <c r="A61" s="18" t="s">
        <v>285</v>
      </c>
      <c r="B61" s="106"/>
      <c r="C61" s="180" t="s">
        <v>135</v>
      </c>
      <c r="D61" s="52" t="s">
        <v>65</v>
      </c>
      <c r="E61" s="55" t="s">
        <v>18</v>
      </c>
      <c r="F61" s="216">
        <f>(3.1*8*3.5)+(3.6*4*3.5)+(19*3.5)+(19*3.5)</f>
        <v>270.2</v>
      </c>
      <c r="G61" s="38"/>
      <c r="H61" s="71">
        <f t="shared" si="13"/>
        <v>0</v>
      </c>
      <c r="J61" s="1"/>
      <c r="K61" s="1"/>
      <c r="L61" s="1"/>
      <c r="IU61" s="3"/>
      <c r="IV61" s="3"/>
      <c r="IW61"/>
    </row>
    <row r="62" spans="1:257" s="2" customFormat="1" ht="19.899999999999999" customHeight="1" x14ac:dyDescent="0.2">
      <c r="A62" s="18" t="s">
        <v>286</v>
      </c>
      <c r="B62" s="106"/>
      <c r="C62" s="180" t="s">
        <v>135</v>
      </c>
      <c r="D62" s="49" t="s">
        <v>128</v>
      </c>
      <c r="E62" s="53" t="s">
        <v>18</v>
      </c>
      <c r="F62" s="217">
        <f>4*2</f>
        <v>8</v>
      </c>
      <c r="G62" s="38"/>
      <c r="H62" s="69">
        <f t="shared" ref="H62:H64" si="15">F62*G62</f>
        <v>0</v>
      </c>
      <c r="J62" s="1"/>
      <c r="K62" s="1"/>
      <c r="L62" s="1"/>
      <c r="IU62" s="3"/>
      <c r="IV62" s="3"/>
      <c r="IW62"/>
    </row>
    <row r="63" spans="1:257" s="2" customFormat="1" ht="19.899999999999999" customHeight="1" x14ac:dyDescent="0.2">
      <c r="A63" s="18" t="s">
        <v>287</v>
      </c>
      <c r="B63" s="106"/>
      <c r="C63" s="180" t="s">
        <v>135</v>
      </c>
      <c r="D63" s="50" t="s">
        <v>129</v>
      </c>
      <c r="E63" s="55" t="s">
        <v>19</v>
      </c>
      <c r="F63" s="216">
        <v>1</v>
      </c>
      <c r="G63" s="38"/>
      <c r="H63" s="71">
        <f t="shared" si="15"/>
        <v>0</v>
      </c>
      <c r="J63" s="1"/>
      <c r="K63" s="1"/>
      <c r="L63" s="1"/>
      <c r="IU63" s="3"/>
      <c r="IV63" s="3"/>
      <c r="IW63"/>
    </row>
    <row r="64" spans="1:257" s="2" customFormat="1" ht="19.899999999999999" customHeight="1" x14ac:dyDescent="0.2">
      <c r="A64" s="18" t="s">
        <v>288</v>
      </c>
      <c r="B64" s="106"/>
      <c r="C64" s="180" t="s">
        <v>135</v>
      </c>
      <c r="D64" s="51" t="s">
        <v>130</v>
      </c>
      <c r="E64" s="55" t="s">
        <v>18</v>
      </c>
      <c r="F64" s="216">
        <v>13</v>
      </c>
      <c r="G64" s="38"/>
      <c r="H64" s="71">
        <f t="shared" si="15"/>
        <v>0</v>
      </c>
      <c r="J64" s="1"/>
      <c r="K64" s="1"/>
      <c r="L64" s="1"/>
      <c r="IU64" s="3"/>
      <c r="IV64" s="3"/>
      <c r="IW64"/>
    </row>
    <row r="65" spans="1:257" s="2" customFormat="1" ht="19.899999999999999" customHeight="1" x14ac:dyDescent="0.2">
      <c r="A65" s="181" t="s">
        <v>145</v>
      </c>
      <c r="B65" s="254" t="s">
        <v>180</v>
      </c>
      <c r="C65" s="254"/>
      <c r="D65" s="254"/>
      <c r="E65" s="254"/>
      <c r="F65" s="254"/>
      <c r="G65" s="254"/>
      <c r="H65" s="254"/>
      <c r="J65" s="1"/>
      <c r="K65" s="1"/>
      <c r="L65" s="1"/>
      <c r="IU65" s="3"/>
      <c r="IV65" s="3"/>
      <c r="IW65"/>
    </row>
    <row r="66" spans="1:257" s="2" customFormat="1" ht="19.899999999999999" customHeight="1" x14ac:dyDescent="0.2">
      <c r="A66" s="18" t="s">
        <v>289</v>
      </c>
      <c r="B66" s="108"/>
      <c r="C66" s="180" t="s">
        <v>135</v>
      </c>
      <c r="D66" s="49" t="s">
        <v>63</v>
      </c>
      <c r="E66" s="53" t="s">
        <v>18</v>
      </c>
      <c r="F66" s="214">
        <f>(29)*3+18</f>
        <v>105</v>
      </c>
      <c r="G66" s="38"/>
      <c r="H66" s="69">
        <f t="shared" ref="H66:H72" si="16">F66*G66</f>
        <v>0</v>
      </c>
      <c r="J66" s="1"/>
      <c r="K66" s="1"/>
      <c r="L66" s="1"/>
      <c r="IU66" s="3"/>
      <c r="IV66" s="3"/>
      <c r="IW66"/>
    </row>
    <row r="67" spans="1:257" s="2" customFormat="1" ht="19.899999999999999" customHeight="1" x14ac:dyDescent="0.2">
      <c r="A67" s="18" t="s">
        <v>290</v>
      </c>
      <c r="B67" s="109"/>
      <c r="C67" s="180" t="s">
        <v>135</v>
      </c>
      <c r="D67" s="50" t="s">
        <v>46</v>
      </c>
      <c r="E67" s="55" t="s">
        <v>19</v>
      </c>
      <c r="F67" s="216">
        <v>2</v>
      </c>
      <c r="G67" s="38"/>
      <c r="H67" s="71">
        <f t="shared" si="16"/>
        <v>0</v>
      </c>
      <c r="J67" s="1"/>
      <c r="K67" s="1"/>
      <c r="L67" s="1"/>
      <c r="IU67" s="3"/>
      <c r="IV67" s="3"/>
      <c r="IW67"/>
    </row>
    <row r="68" spans="1:257" s="2" customFormat="1" ht="19.899999999999999" customHeight="1" x14ac:dyDescent="0.2">
      <c r="A68" s="18" t="s">
        <v>291</v>
      </c>
      <c r="B68" s="109"/>
      <c r="C68" s="180" t="s">
        <v>135</v>
      </c>
      <c r="D68" s="51" t="s">
        <v>62</v>
      </c>
      <c r="E68" s="55" t="s">
        <v>18</v>
      </c>
      <c r="F68" s="216">
        <f>100+275</f>
        <v>375</v>
      </c>
      <c r="G68" s="38"/>
      <c r="H68" s="71">
        <f t="shared" si="16"/>
        <v>0</v>
      </c>
      <c r="J68" s="1"/>
      <c r="K68" s="1"/>
      <c r="L68" s="1"/>
      <c r="IU68" s="3"/>
      <c r="IV68" s="3"/>
      <c r="IW68"/>
    </row>
    <row r="69" spans="1:257" s="2" customFormat="1" ht="19.899999999999999" customHeight="1" x14ac:dyDescent="0.2">
      <c r="A69" s="18" t="s">
        <v>292</v>
      </c>
      <c r="B69" s="109"/>
      <c r="C69" s="180" t="s">
        <v>135</v>
      </c>
      <c r="D69" s="52" t="s">
        <v>45</v>
      </c>
      <c r="E69" s="57" t="s">
        <v>18</v>
      </c>
      <c r="F69" s="218">
        <v>100</v>
      </c>
      <c r="G69" s="38"/>
      <c r="H69" s="71">
        <f t="shared" si="16"/>
        <v>0</v>
      </c>
      <c r="J69" s="1"/>
      <c r="K69" s="1"/>
      <c r="L69" s="1"/>
      <c r="IU69" s="3"/>
      <c r="IV69" s="3"/>
      <c r="IW69"/>
    </row>
    <row r="70" spans="1:257" s="2" customFormat="1" ht="19.899999999999999" customHeight="1" x14ac:dyDescent="0.2">
      <c r="A70" s="18" t="s">
        <v>293</v>
      </c>
      <c r="B70" s="109"/>
      <c r="C70" s="180" t="s">
        <v>135</v>
      </c>
      <c r="D70" s="52" t="s">
        <v>22</v>
      </c>
      <c r="E70" s="55" t="s">
        <v>18</v>
      </c>
      <c r="F70" s="216">
        <f>8*3.5+245</f>
        <v>273</v>
      </c>
      <c r="G70" s="38"/>
      <c r="H70" s="71">
        <f t="shared" si="16"/>
        <v>0</v>
      </c>
      <c r="J70" s="1"/>
      <c r="K70" s="1"/>
      <c r="L70" s="1"/>
      <c r="IU70" s="3"/>
      <c r="IV70" s="3"/>
      <c r="IW70"/>
    </row>
    <row r="71" spans="1:257" s="2" customFormat="1" ht="19.899999999999999" customHeight="1" x14ac:dyDescent="0.2">
      <c r="A71" s="18" t="s">
        <v>294</v>
      </c>
      <c r="B71" s="110"/>
      <c r="C71" s="180" t="s">
        <v>135</v>
      </c>
      <c r="D71" s="52" t="s">
        <v>93</v>
      </c>
      <c r="E71" s="55" t="s">
        <v>19</v>
      </c>
      <c r="F71" s="212">
        <v>2</v>
      </c>
      <c r="G71" s="38"/>
      <c r="H71" s="71">
        <f t="shared" si="16"/>
        <v>0</v>
      </c>
      <c r="J71" s="1"/>
      <c r="K71" s="1"/>
      <c r="L71" s="1"/>
      <c r="IU71" s="3"/>
      <c r="IV71" s="3"/>
      <c r="IW71"/>
    </row>
    <row r="72" spans="1:257" s="2" customFormat="1" ht="19.899999999999999" customHeight="1" x14ac:dyDescent="0.2">
      <c r="A72" s="18" t="s">
        <v>295</v>
      </c>
      <c r="B72" s="111"/>
      <c r="C72" s="180" t="s">
        <v>135</v>
      </c>
      <c r="D72" s="51" t="s">
        <v>118</v>
      </c>
      <c r="E72" s="55" t="s">
        <v>19</v>
      </c>
      <c r="F72" s="212">
        <v>1</v>
      </c>
      <c r="G72" s="38"/>
      <c r="H72" s="71">
        <f t="shared" si="16"/>
        <v>0</v>
      </c>
      <c r="J72" s="1"/>
      <c r="K72" s="1"/>
      <c r="L72" s="1"/>
      <c r="IU72" s="3"/>
      <c r="IV72" s="3"/>
      <c r="IW72"/>
    </row>
    <row r="73" spans="1:257" s="2" customFormat="1" ht="19.899999999999999" customHeight="1" x14ac:dyDescent="0.2">
      <c r="A73" s="181" t="s">
        <v>146</v>
      </c>
      <c r="B73" s="254" t="s">
        <v>179</v>
      </c>
      <c r="C73" s="254"/>
      <c r="D73" s="254"/>
      <c r="E73" s="254"/>
      <c r="F73" s="254"/>
      <c r="G73" s="254"/>
      <c r="H73" s="254"/>
      <c r="J73" s="1"/>
      <c r="K73" s="1"/>
      <c r="L73" s="1"/>
      <c r="IU73" s="3"/>
      <c r="IV73" s="3"/>
      <c r="IW73"/>
    </row>
    <row r="74" spans="1:257" s="2" customFormat="1" ht="19.899999999999999" customHeight="1" x14ac:dyDescent="0.2">
      <c r="A74" s="18" t="s">
        <v>296</v>
      </c>
      <c r="B74" s="108"/>
      <c r="C74" s="180" t="s">
        <v>135</v>
      </c>
      <c r="D74" s="49" t="s">
        <v>153</v>
      </c>
      <c r="E74" s="59" t="s">
        <v>18</v>
      </c>
      <c r="F74" s="219">
        <f>6*3</f>
        <v>18</v>
      </c>
      <c r="G74" s="38"/>
      <c r="H74" s="69">
        <f t="shared" si="6"/>
        <v>0</v>
      </c>
      <c r="J74" s="1"/>
      <c r="K74" s="1"/>
      <c r="L74" s="1"/>
      <c r="IU74" s="3"/>
      <c r="IV74" s="3"/>
      <c r="IW74"/>
    </row>
    <row r="75" spans="1:257" s="2" customFormat="1" ht="19.899999999999999" customHeight="1" x14ac:dyDescent="0.2">
      <c r="A75" s="18" t="s">
        <v>297</v>
      </c>
      <c r="B75" s="112"/>
      <c r="C75" s="180" t="s">
        <v>135</v>
      </c>
      <c r="D75" s="61" t="s">
        <v>82</v>
      </c>
      <c r="E75" s="56" t="s">
        <v>19</v>
      </c>
      <c r="F75" s="212">
        <v>1</v>
      </c>
      <c r="G75" s="38"/>
      <c r="H75" s="71">
        <f t="shared" si="6"/>
        <v>0</v>
      </c>
      <c r="J75" s="1"/>
      <c r="K75" s="1"/>
      <c r="L75" s="1"/>
      <c r="IU75" s="3"/>
      <c r="IV75" s="3"/>
      <c r="IW75"/>
    </row>
    <row r="76" spans="1:257" s="2" customFormat="1" ht="19.899999999999999" customHeight="1" x14ac:dyDescent="0.2">
      <c r="A76" s="18" t="s">
        <v>298</v>
      </c>
      <c r="B76" s="111"/>
      <c r="C76" s="180" t="s">
        <v>135</v>
      </c>
      <c r="D76" s="51" t="s">
        <v>118</v>
      </c>
      <c r="E76" s="55" t="s">
        <v>19</v>
      </c>
      <c r="F76" s="212">
        <v>1</v>
      </c>
      <c r="G76" s="38"/>
      <c r="H76" s="71">
        <f t="shared" ref="H76:H77" si="17">F76*G76</f>
        <v>0</v>
      </c>
      <c r="J76" s="1"/>
      <c r="K76" s="1"/>
      <c r="L76" s="1"/>
      <c r="IU76" s="3"/>
      <c r="IV76" s="3"/>
      <c r="IW76"/>
    </row>
    <row r="77" spans="1:257" s="2" customFormat="1" ht="19.899999999999999" customHeight="1" x14ac:dyDescent="0.2">
      <c r="A77" s="18" t="s">
        <v>299</v>
      </c>
      <c r="B77" s="110"/>
      <c r="C77" s="180" t="s">
        <v>135</v>
      </c>
      <c r="D77" s="52" t="s">
        <v>93</v>
      </c>
      <c r="E77" s="55" t="s">
        <v>19</v>
      </c>
      <c r="F77" s="212">
        <v>2</v>
      </c>
      <c r="G77" s="38"/>
      <c r="H77" s="71">
        <f t="shared" si="17"/>
        <v>0</v>
      </c>
      <c r="J77" s="1"/>
      <c r="K77" s="1"/>
      <c r="L77" s="1"/>
      <c r="IU77" s="3"/>
      <c r="IV77" s="3"/>
      <c r="IW77"/>
    </row>
    <row r="78" spans="1:257" s="2" customFormat="1" ht="19.899999999999999" customHeight="1" x14ac:dyDescent="0.2">
      <c r="A78" s="18" t="s">
        <v>300</v>
      </c>
      <c r="B78" s="109"/>
      <c r="C78" s="180" t="s">
        <v>135</v>
      </c>
      <c r="D78" s="51" t="s">
        <v>94</v>
      </c>
      <c r="E78" s="60" t="s">
        <v>18</v>
      </c>
      <c r="F78" s="220">
        <v>275</v>
      </c>
      <c r="G78" s="38"/>
      <c r="H78" s="71">
        <f t="shared" si="6"/>
        <v>0</v>
      </c>
      <c r="J78" s="1"/>
      <c r="K78" s="1"/>
      <c r="L78" s="1"/>
      <c r="IU78" s="3"/>
      <c r="IV78" s="3"/>
      <c r="IW78"/>
    </row>
    <row r="79" spans="1:257" s="2" customFormat="1" ht="19.899999999999999" customHeight="1" x14ac:dyDescent="0.2">
      <c r="A79" s="18" t="s">
        <v>301</v>
      </c>
      <c r="B79" s="109"/>
      <c r="C79" s="180" t="s">
        <v>135</v>
      </c>
      <c r="D79" s="52" t="s">
        <v>95</v>
      </c>
      <c r="E79" s="60" t="s">
        <v>18</v>
      </c>
      <c r="F79" s="220">
        <f>70*3.5</f>
        <v>245</v>
      </c>
      <c r="G79" s="38"/>
      <c r="H79" s="71">
        <f t="shared" si="6"/>
        <v>0</v>
      </c>
      <c r="J79" s="1"/>
      <c r="K79" s="1"/>
      <c r="L79" s="1"/>
      <c r="IU79" s="3"/>
      <c r="IV79" s="3"/>
      <c r="IW79"/>
    </row>
    <row r="80" spans="1:257" ht="19.899999999999999" customHeight="1" x14ac:dyDescent="0.2">
      <c r="A80" s="284" t="s">
        <v>9</v>
      </c>
      <c r="B80" s="285"/>
      <c r="C80" s="285"/>
      <c r="D80" s="285"/>
      <c r="E80" s="285"/>
      <c r="F80" s="286"/>
      <c r="G80" s="19"/>
      <c r="H80" s="20">
        <f>SUM(H16:H79)</f>
        <v>0</v>
      </c>
    </row>
    <row r="81" spans="1:257" s="142" customFormat="1" ht="19.899999999999999" customHeight="1" x14ac:dyDescent="0.2">
      <c r="A81" s="106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</row>
    <row r="82" spans="1:257" s="8" customFormat="1" ht="19.899999999999999" customHeight="1" x14ac:dyDescent="0.25">
      <c r="A82" s="17" t="s">
        <v>148</v>
      </c>
      <c r="B82" s="288" t="s">
        <v>138</v>
      </c>
      <c r="C82" s="288"/>
      <c r="D82" s="289"/>
      <c r="E82" s="289"/>
      <c r="F82" s="289"/>
      <c r="G82" s="289"/>
      <c r="H82" s="290"/>
      <c r="I82" s="135"/>
      <c r="J82" s="137"/>
      <c r="K82" s="137"/>
      <c r="L82" s="137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6"/>
      <c r="IU82" s="9"/>
      <c r="IV82" s="9"/>
      <c r="IW82" s="9"/>
    </row>
    <row r="83" spans="1:257" s="2" customFormat="1" ht="19.899999999999999" customHeight="1" x14ac:dyDescent="0.2">
      <c r="A83" s="181" t="s">
        <v>149</v>
      </c>
      <c r="B83" s="254" t="s">
        <v>178</v>
      </c>
      <c r="C83" s="254"/>
      <c r="D83" s="254"/>
      <c r="E83" s="254"/>
      <c r="F83" s="254"/>
      <c r="G83" s="254"/>
      <c r="H83" s="254"/>
      <c r="J83" s="1"/>
      <c r="K83" s="1"/>
      <c r="L83" s="1"/>
      <c r="IU83" s="3"/>
      <c r="IV83" s="3"/>
      <c r="IW83"/>
    </row>
    <row r="84" spans="1:257" s="2" customFormat="1" ht="19.899999999999999" customHeight="1" x14ac:dyDescent="0.2">
      <c r="A84" s="18" t="s">
        <v>302</v>
      </c>
      <c r="B84" s="108"/>
      <c r="C84" s="180" t="s">
        <v>135</v>
      </c>
      <c r="D84" s="140" t="s">
        <v>154</v>
      </c>
      <c r="E84" s="27" t="s">
        <v>212</v>
      </c>
      <c r="F84" s="154">
        <v>4.5</v>
      </c>
      <c r="G84" s="38"/>
      <c r="H84" s="69">
        <f t="shared" ref="H84:H92" si="18">F84*G84</f>
        <v>0</v>
      </c>
      <c r="J84" s="1"/>
      <c r="K84" s="1"/>
      <c r="L84" s="1"/>
      <c r="IU84" s="3"/>
      <c r="IV84" s="3"/>
      <c r="IW84"/>
    </row>
    <row r="85" spans="1:257" s="2" customFormat="1" ht="19.899999999999999" customHeight="1" x14ac:dyDescent="0.2">
      <c r="A85" s="18" t="s">
        <v>303</v>
      </c>
      <c r="B85" s="108"/>
      <c r="C85" s="180" t="s">
        <v>135</v>
      </c>
      <c r="D85" s="140" t="s">
        <v>155</v>
      </c>
      <c r="E85" s="27" t="s">
        <v>212</v>
      </c>
      <c r="F85" s="154">
        <v>130</v>
      </c>
      <c r="G85" s="38"/>
      <c r="H85" s="69">
        <f t="shared" si="18"/>
        <v>0</v>
      </c>
      <c r="J85" s="1"/>
      <c r="K85" s="1"/>
      <c r="L85" s="1"/>
      <c r="IU85" s="3"/>
      <c r="IV85" s="3"/>
      <c r="IW85"/>
    </row>
    <row r="86" spans="1:257" s="2" customFormat="1" ht="19.899999999999999" customHeight="1" x14ac:dyDescent="0.2">
      <c r="A86" s="18" t="s">
        <v>304</v>
      </c>
      <c r="B86" s="112"/>
      <c r="C86" s="180" t="s">
        <v>135</v>
      </c>
      <c r="D86" s="203" t="s">
        <v>156</v>
      </c>
      <c r="E86" s="151" t="s">
        <v>212</v>
      </c>
      <c r="F86" s="155">
        <v>1.5</v>
      </c>
      <c r="G86" s="38"/>
      <c r="H86" s="75">
        <f t="shared" si="18"/>
        <v>0</v>
      </c>
      <c r="J86" s="1"/>
      <c r="K86" s="1"/>
      <c r="L86" s="1"/>
      <c r="IU86" s="3"/>
      <c r="IV86" s="3"/>
      <c r="IW86"/>
    </row>
    <row r="87" spans="1:257" s="2" customFormat="1" ht="19.899999999999999" customHeight="1" x14ac:dyDescent="0.2">
      <c r="A87" s="18" t="s">
        <v>305</v>
      </c>
      <c r="B87" s="111"/>
      <c r="C87" s="180" t="s">
        <v>135</v>
      </c>
      <c r="D87" s="292" t="s">
        <v>157</v>
      </c>
      <c r="E87" s="292"/>
      <c r="F87" s="292"/>
      <c r="G87" s="292"/>
      <c r="H87" s="292"/>
      <c r="J87" s="1"/>
      <c r="K87" s="1"/>
      <c r="L87" s="1"/>
      <c r="IU87" s="3"/>
      <c r="IV87" s="3"/>
      <c r="IW87"/>
    </row>
    <row r="88" spans="1:257" s="2" customFormat="1" ht="19.899999999999999" customHeight="1" x14ac:dyDescent="0.2">
      <c r="A88" s="18" t="s">
        <v>306</v>
      </c>
      <c r="B88" s="111"/>
      <c r="C88" s="180" t="s">
        <v>135</v>
      </c>
      <c r="D88" s="204" t="s">
        <v>215</v>
      </c>
      <c r="E88" s="152" t="s">
        <v>18</v>
      </c>
      <c r="F88" s="156">
        <v>100</v>
      </c>
      <c r="G88" s="38"/>
      <c r="H88" s="69">
        <f t="shared" si="18"/>
        <v>0</v>
      </c>
      <c r="J88" s="1"/>
      <c r="K88" s="1"/>
      <c r="L88" s="1"/>
      <c r="IU88" s="3"/>
      <c r="IV88" s="3"/>
      <c r="IW88"/>
    </row>
    <row r="89" spans="1:257" s="2" customFormat="1" ht="19.899999999999999" customHeight="1" x14ac:dyDescent="0.2">
      <c r="A89" s="18" t="s">
        <v>307</v>
      </c>
      <c r="B89" s="111"/>
      <c r="C89" s="180" t="s">
        <v>135</v>
      </c>
      <c r="D89" s="169" t="s">
        <v>216</v>
      </c>
      <c r="E89" s="27" t="s">
        <v>18</v>
      </c>
      <c r="F89" s="154">
        <v>250</v>
      </c>
      <c r="G89" s="38"/>
      <c r="H89" s="71">
        <f t="shared" si="18"/>
        <v>0</v>
      </c>
      <c r="J89" s="1"/>
      <c r="K89" s="1"/>
      <c r="L89" s="1"/>
      <c r="IU89" s="3"/>
      <c r="IV89" s="3"/>
      <c r="IW89"/>
    </row>
    <row r="90" spans="1:257" s="2" customFormat="1" ht="19.899999999999999" customHeight="1" x14ac:dyDescent="0.2">
      <c r="A90" s="18" t="s">
        <v>308</v>
      </c>
      <c r="B90" s="110"/>
      <c r="C90" s="180" t="s">
        <v>135</v>
      </c>
      <c r="D90" s="52" t="s">
        <v>158</v>
      </c>
      <c r="E90" s="27" t="s">
        <v>18</v>
      </c>
      <c r="F90" s="154">
        <v>1150</v>
      </c>
      <c r="G90" s="38"/>
      <c r="H90" s="71">
        <f t="shared" si="18"/>
        <v>0</v>
      </c>
      <c r="J90" s="1"/>
      <c r="K90" s="1"/>
      <c r="L90" s="1"/>
      <c r="IU90" s="3"/>
      <c r="IV90" s="3"/>
      <c r="IW90"/>
    </row>
    <row r="91" spans="1:257" s="2" customFormat="1" ht="19.899999999999999" customHeight="1" x14ac:dyDescent="0.2">
      <c r="A91" s="18" t="s">
        <v>309</v>
      </c>
      <c r="B91" s="109"/>
      <c r="C91" s="180" t="s">
        <v>135</v>
      </c>
      <c r="D91" s="51" t="s">
        <v>159</v>
      </c>
      <c r="E91" s="27" t="s">
        <v>18</v>
      </c>
      <c r="F91" s="154">
        <v>460</v>
      </c>
      <c r="G91" s="38"/>
      <c r="H91" s="71">
        <f t="shared" si="18"/>
        <v>0</v>
      </c>
      <c r="J91" s="1"/>
      <c r="K91" s="1"/>
      <c r="L91" s="1"/>
      <c r="IU91" s="3"/>
      <c r="IV91" s="3"/>
      <c r="IW91"/>
    </row>
    <row r="92" spans="1:257" s="2" customFormat="1" ht="19.899999999999999" customHeight="1" x14ac:dyDescent="0.2">
      <c r="A92" s="18" t="s">
        <v>310</v>
      </c>
      <c r="B92" s="109"/>
      <c r="C92" s="180" t="s">
        <v>135</v>
      </c>
      <c r="D92" s="52" t="s">
        <v>160</v>
      </c>
      <c r="E92" s="27" t="s">
        <v>212</v>
      </c>
      <c r="F92" s="154">
        <v>2</v>
      </c>
      <c r="G92" s="38"/>
      <c r="H92" s="71">
        <f t="shared" si="18"/>
        <v>0</v>
      </c>
      <c r="J92" s="1"/>
      <c r="K92" s="1"/>
      <c r="L92" s="1"/>
      <c r="IU92" s="3"/>
      <c r="IV92" s="3"/>
      <c r="IW92"/>
    </row>
    <row r="93" spans="1:257" s="2" customFormat="1" ht="19.899999999999999" customHeight="1" x14ac:dyDescent="0.2">
      <c r="A93" s="18" t="s">
        <v>311</v>
      </c>
      <c r="B93" s="109"/>
      <c r="C93" s="180" t="s">
        <v>135</v>
      </c>
      <c r="D93" s="140" t="s">
        <v>161</v>
      </c>
      <c r="E93" s="27" t="s">
        <v>212</v>
      </c>
      <c r="F93" s="154">
        <v>1.5</v>
      </c>
      <c r="G93" s="38"/>
      <c r="H93" s="71">
        <f t="shared" ref="H93:H94" si="19">F93*G93</f>
        <v>0</v>
      </c>
      <c r="J93" s="1"/>
      <c r="K93" s="1"/>
      <c r="L93" s="1"/>
      <c r="IU93" s="3"/>
      <c r="IV93" s="3"/>
      <c r="IW93"/>
    </row>
    <row r="94" spans="1:257" s="31" customFormat="1" ht="19.899999999999999" customHeight="1" x14ac:dyDescent="0.25">
      <c r="A94" s="18" t="s">
        <v>312</v>
      </c>
      <c r="B94" s="109"/>
      <c r="C94" s="180" t="s">
        <v>135</v>
      </c>
      <c r="D94" s="144" t="s">
        <v>162</v>
      </c>
      <c r="E94" s="27" t="s">
        <v>18</v>
      </c>
      <c r="F94" s="154">
        <v>290</v>
      </c>
      <c r="G94" s="38"/>
      <c r="H94" s="71">
        <f t="shared" si="19"/>
        <v>0</v>
      </c>
      <c r="I94" s="136"/>
      <c r="J94" s="137"/>
      <c r="K94" s="137"/>
      <c r="L94" s="137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IU94" s="32"/>
      <c r="IV94" s="32"/>
      <c r="IW94" s="32"/>
    </row>
    <row r="95" spans="1:257" s="31" customFormat="1" ht="19.899999999999999" customHeight="1" x14ac:dyDescent="0.25">
      <c r="A95" s="18" t="s">
        <v>313</v>
      </c>
      <c r="B95" s="109"/>
      <c r="C95" s="180" t="s">
        <v>135</v>
      </c>
      <c r="D95" s="144" t="s">
        <v>163</v>
      </c>
      <c r="E95" s="27" t="s">
        <v>14</v>
      </c>
      <c r="F95" s="154">
        <v>1</v>
      </c>
      <c r="G95" s="38"/>
      <c r="H95" s="71">
        <f t="shared" ref="H95:H100" si="20">F95*G95</f>
        <v>0</v>
      </c>
      <c r="I95" s="135"/>
      <c r="J95" s="137"/>
      <c r="K95" s="137"/>
      <c r="L95" s="137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IU95" s="32"/>
      <c r="IV95" s="32"/>
      <c r="IW95" s="32"/>
    </row>
    <row r="96" spans="1:257" s="31" customFormat="1" ht="19.899999999999999" customHeight="1" x14ac:dyDescent="0.25">
      <c r="A96" s="18" t="s">
        <v>314</v>
      </c>
      <c r="B96" s="109"/>
      <c r="C96" s="187" t="s">
        <v>135</v>
      </c>
      <c r="D96" s="150" t="s">
        <v>164</v>
      </c>
      <c r="E96" s="151" t="s">
        <v>14</v>
      </c>
      <c r="F96" s="155">
        <v>1</v>
      </c>
      <c r="G96" s="38"/>
      <c r="H96" s="75">
        <f t="shared" si="20"/>
        <v>0</v>
      </c>
      <c r="I96" s="135"/>
      <c r="J96" s="137"/>
      <c r="K96" s="137"/>
      <c r="L96" s="137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IU96" s="32"/>
      <c r="IV96" s="32"/>
      <c r="IW96" s="32"/>
    </row>
    <row r="97" spans="1:257" s="31" customFormat="1" ht="19.899999999999999" customHeight="1" x14ac:dyDescent="0.25">
      <c r="A97" s="188" t="s">
        <v>147</v>
      </c>
      <c r="B97" s="189"/>
      <c r="C97" s="291" t="s">
        <v>165</v>
      </c>
      <c r="D97" s="291"/>
      <c r="E97" s="291"/>
      <c r="F97" s="291"/>
      <c r="G97" s="291"/>
      <c r="H97" s="291"/>
      <c r="I97" s="135"/>
      <c r="J97" s="137"/>
      <c r="K97" s="137"/>
      <c r="L97" s="137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IU97" s="32"/>
      <c r="IV97" s="32"/>
      <c r="IW97" s="32"/>
    </row>
    <row r="98" spans="1:257" s="31" customFormat="1" ht="19.899999999999999" customHeight="1" x14ac:dyDescent="0.25">
      <c r="A98" s="139" t="s">
        <v>166</v>
      </c>
      <c r="B98" s="109"/>
      <c r="C98" s="186" t="s">
        <v>135</v>
      </c>
      <c r="D98" s="145" t="s">
        <v>167</v>
      </c>
      <c r="E98" s="152" t="s">
        <v>18</v>
      </c>
      <c r="F98" s="156">
        <v>80</v>
      </c>
      <c r="G98" s="38"/>
      <c r="H98" s="69">
        <f t="shared" si="20"/>
        <v>0</v>
      </c>
      <c r="I98" s="135"/>
      <c r="J98" s="137"/>
      <c r="K98" s="137"/>
      <c r="L98" s="137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IU98" s="32"/>
      <c r="IV98" s="32"/>
      <c r="IW98" s="32"/>
    </row>
    <row r="99" spans="1:257" s="31" customFormat="1" ht="19.899999999999999" customHeight="1" x14ac:dyDescent="0.25">
      <c r="A99" s="139" t="s">
        <v>168</v>
      </c>
      <c r="B99" s="109"/>
      <c r="C99" s="180" t="s">
        <v>135</v>
      </c>
      <c r="D99" s="144" t="s">
        <v>170</v>
      </c>
      <c r="E99" s="60" t="s">
        <v>19</v>
      </c>
      <c r="F99" s="153">
        <v>2</v>
      </c>
      <c r="G99" s="38"/>
      <c r="H99" s="71">
        <f t="shared" si="20"/>
        <v>0</v>
      </c>
      <c r="I99" s="135"/>
      <c r="J99" s="137"/>
      <c r="K99" s="137"/>
      <c r="L99" s="137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IU99" s="32"/>
      <c r="IV99" s="32"/>
      <c r="IW99" s="32"/>
    </row>
    <row r="100" spans="1:257" s="31" customFormat="1" ht="19.899999999999999" customHeight="1" x14ac:dyDescent="0.25">
      <c r="A100" s="139" t="s">
        <v>169</v>
      </c>
      <c r="B100" s="109"/>
      <c r="C100" s="180" t="s">
        <v>135</v>
      </c>
      <c r="D100" s="144" t="s">
        <v>171</v>
      </c>
      <c r="E100" s="60" t="s">
        <v>18</v>
      </c>
      <c r="F100" s="64">
        <v>25</v>
      </c>
      <c r="G100" s="38"/>
      <c r="H100" s="71">
        <f t="shared" si="20"/>
        <v>0</v>
      </c>
      <c r="I100" s="135"/>
      <c r="J100" s="137"/>
      <c r="K100" s="137"/>
      <c r="L100" s="137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IU100" s="32"/>
      <c r="IV100" s="32"/>
      <c r="IW100" s="32"/>
    </row>
    <row r="101" spans="1:257" s="2" customFormat="1" ht="19.899999999999999" customHeight="1" x14ac:dyDescent="0.2">
      <c r="A101" s="181" t="s">
        <v>150</v>
      </c>
      <c r="B101" s="254" t="s">
        <v>177</v>
      </c>
      <c r="C101" s="254"/>
      <c r="D101" s="254"/>
      <c r="E101" s="254"/>
      <c r="F101" s="254"/>
      <c r="G101" s="254"/>
      <c r="H101" s="254"/>
      <c r="J101" s="1"/>
      <c r="K101" s="1"/>
      <c r="L101" s="1"/>
      <c r="IU101" s="3"/>
      <c r="IV101" s="3"/>
      <c r="IW101"/>
    </row>
    <row r="102" spans="1:257" s="2" customFormat="1" ht="19.899999999999999" customHeight="1" x14ac:dyDescent="0.2">
      <c r="A102" s="18" t="s">
        <v>315</v>
      </c>
      <c r="B102" s="108"/>
      <c r="C102" s="180" t="s">
        <v>135</v>
      </c>
      <c r="D102" s="140" t="s">
        <v>172</v>
      </c>
      <c r="E102" s="27" t="s">
        <v>21</v>
      </c>
      <c r="F102" s="154">
        <v>7</v>
      </c>
      <c r="G102" s="38"/>
      <c r="H102" s="69">
        <f t="shared" ref="H102:H109" si="21">F102*G102</f>
        <v>0</v>
      </c>
      <c r="J102" s="1"/>
      <c r="K102" s="1"/>
      <c r="L102" s="1"/>
      <c r="IU102" s="3"/>
      <c r="IV102" s="3"/>
      <c r="IW102"/>
    </row>
    <row r="103" spans="1:257" s="2" customFormat="1" ht="19.899999999999999" customHeight="1" x14ac:dyDescent="0.2">
      <c r="A103" s="18" t="s">
        <v>316</v>
      </c>
      <c r="B103" s="108"/>
      <c r="C103" s="180" t="s">
        <v>135</v>
      </c>
      <c r="D103" s="140" t="s">
        <v>173</v>
      </c>
      <c r="E103" s="27" t="s">
        <v>21</v>
      </c>
      <c r="F103" s="154">
        <v>4</v>
      </c>
      <c r="G103" s="38"/>
      <c r="H103" s="69">
        <f t="shared" si="21"/>
        <v>0</v>
      </c>
      <c r="J103" s="1"/>
      <c r="K103" s="1"/>
      <c r="L103" s="1"/>
      <c r="IU103" s="3"/>
      <c r="IV103" s="3"/>
      <c r="IW103"/>
    </row>
    <row r="104" spans="1:257" s="2" customFormat="1" ht="19.899999999999999" customHeight="1" x14ac:dyDescent="0.2">
      <c r="A104" s="18" t="s">
        <v>317</v>
      </c>
      <c r="B104" s="112"/>
      <c r="C104" s="180" t="s">
        <v>135</v>
      </c>
      <c r="D104" s="147" t="s">
        <v>174</v>
      </c>
      <c r="E104" s="27" t="s">
        <v>21</v>
      </c>
      <c r="F104" s="154">
        <v>1</v>
      </c>
      <c r="G104" s="38"/>
      <c r="H104" s="71">
        <f t="shared" si="21"/>
        <v>0</v>
      </c>
      <c r="J104" s="1"/>
      <c r="K104" s="1"/>
      <c r="L104" s="1"/>
      <c r="IU104" s="3"/>
      <c r="IV104" s="3"/>
      <c r="IW104"/>
    </row>
    <row r="105" spans="1:257" s="2" customFormat="1" ht="19.899999999999999" customHeight="1" x14ac:dyDescent="0.2">
      <c r="A105" s="18" t="s">
        <v>318</v>
      </c>
      <c r="B105" s="111"/>
      <c r="C105" s="180" t="s">
        <v>135</v>
      </c>
      <c r="D105" s="148" t="s">
        <v>175</v>
      </c>
      <c r="E105" s="27" t="s">
        <v>21</v>
      </c>
      <c r="F105" s="154">
        <v>45</v>
      </c>
      <c r="G105" s="38"/>
      <c r="H105" s="71">
        <f t="shared" si="21"/>
        <v>0</v>
      </c>
      <c r="J105" s="1"/>
      <c r="K105" s="1"/>
      <c r="L105" s="1"/>
      <c r="IU105" s="3"/>
      <c r="IV105" s="3"/>
      <c r="IW105"/>
    </row>
    <row r="106" spans="1:257" s="2" customFormat="1" ht="19.899999999999999" customHeight="1" x14ac:dyDescent="0.2">
      <c r="A106" s="18" t="s">
        <v>319</v>
      </c>
      <c r="B106" s="110"/>
      <c r="C106" s="180" t="s">
        <v>135</v>
      </c>
      <c r="D106" s="149" t="s">
        <v>218</v>
      </c>
      <c r="E106" s="27" t="s">
        <v>18</v>
      </c>
      <c r="F106" s="154">
        <v>20</v>
      </c>
      <c r="G106" s="38"/>
      <c r="H106" s="71">
        <f t="shared" si="21"/>
        <v>0</v>
      </c>
      <c r="J106" s="1"/>
      <c r="K106" s="1"/>
      <c r="L106" s="1"/>
      <c r="IU106" s="3"/>
      <c r="IV106" s="3"/>
      <c r="IW106"/>
    </row>
    <row r="107" spans="1:257" s="2" customFormat="1" ht="19.899999999999999" customHeight="1" x14ac:dyDescent="0.2">
      <c r="A107" s="18" t="s">
        <v>320</v>
      </c>
      <c r="B107" s="109"/>
      <c r="C107" s="180" t="s">
        <v>135</v>
      </c>
      <c r="D107" s="148" t="s">
        <v>176</v>
      </c>
      <c r="E107" s="27" t="s">
        <v>18</v>
      </c>
      <c r="F107" s="154">
        <v>2.5</v>
      </c>
      <c r="G107" s="38"/>
      <c r="H107" s="71">
        <f t="shared" si="21"/>
        <v>0</v>
      </c>
      <c r="J107" s="1"/>
      <c r="K107" s="1"/>
      <c r="L107" s="1"/>
      <c r="IU107" s="3"/>
      <c r="IV107" s="3"/>
      <c r="IW107"/>
    </row>
    <row r="108" spans="1:257" s="2" customFormat="1" ht="19.899999999999999" customHeight="1" x14ac:dyDescent="0.2">
      <c r="A108" s="18" t="s">
        <v>321</v>
      </c>
      <c r="B108" s="109"/>
      <c r="C108" s="180" t="s">
        <v>135</v>
      </c>
      <c r="D108" s="149" t="s">
        <v>217</v>
      </c>
      <c r="E108" s="27" t="s">
        <v>14</v>
      </c>
      <c r="F108" s="154">
        <v>1</v>
      </c>
      <c r="G108" s="38"/>
      <c r="H108" s="71">
        <f t="shared" ref="H108" si="22">F108*G108</f>
        <v>0</v>
      </c>
      <c r="J108" s="1"/>
      <c r="K108" s="1"/>
      <c r="L108" s="1"/>
      <c r="IU108" s="3"/>
      <c r="IV108" s="3"/>
      <c r="IW108"/>
    </row>
    <row r="109" spans="1:257" s="2" customFormat="1" ht="19.899999999999999" customHeight="1" x14ac:dyDescent="0.2">
      <c r="A109" s="18" t="s">
        <v>455</v>
      </c>
      <c r="B109" s="109"/>
      <c r="C109" s="180" t="s">
        <v>135</v>
      </c>
      <c r="D109" s="149" t="s">
        <v>456</v>
      </c>
      <c r="E109" s="27" t="s">
        <v>19</v>
      </c>
      <c r="F109" s="154">
        <v>8</v>
      </c>
      <c r="G109" s="38"/>
      <c r="H109" s="71">
        <f t="shared" si="21"/>
        <v>0</v>
      </c>
      <c r="J109" s="1"/>
      <c r="K109" s="1"/>
      <c r="L109" s="1"/>
      <c r="IU109" s="3"/>
      <c r="IV109" s="3"/>
      <c r="IW109"/>
    </row>
    <row r="110" spans="1:257" ht="19.899999999999999" customHeight="1" x14ac:dyDescent="0.2">
      <c r="A110" s="284" t="s">
        <v>9</v>
      </c>
      <c r="B110" s="285"/>
      <c r="C110" s="285"/>
      <c r="D110" s="285"/>
      <c r="E110" s="285"/>
      <c r="F110" s="286"/>
      <c r="G110" s="19"/>
      <c r="H110" s="20">
        <f>SUM(H84:H109)</f>
        <v>0</v>
      </c>
    </row>
    <row r="111" spans="1:257" s="143" customFormat="1" ht="19.899999999999999" customHeight="1" x14ac:dyDescent="0.2"/>
    <row r="112" spans="1:257" s="8" customFormat="1" ht="19.899999999999999" customHeight="1" x14ac:dyDescent="0.25">
      <c r="A112" s="17" t="s">
        <v>322</v>
      </c>
      <c r="B112" s="288" t="s">
        <v>151</v>
      </c>
      <c r="C112" s="288"/>
      <c r="D112" s="289"/>
      <c r="E112" s="289"/>
      <c r="F112" s="289"/>
      <c r="G112" s="289"/>
      <c r="H112" s="290"/>
      <c r="I112" s="135"/>
      <c r="J112" s="137"/>
      <c r="K112" s="137"/>
      <c r="L112" s="137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31"/>
      <c r="X112" s="16"/>
      <c r="IU112" s="9"/>
      <c r="IV112" s="9"/>
      <c r="IW112" s="9"/>
    </row>
    <row r="113" spans="1:257" s="2" customFormat="1" ht="19.899999999999999" customHeight="1" x14ac:dyDescent="0.2">
      <c r="A113" s="181" t="s">
        <v>323</v>
      </c>
      <c r="B113" s="254" t="s">
        <v>186</v>
      </c>
      <c r="C113" s="254"/>
      <c r="D113" s="254"/>
      <c r="E113" s="254"/>
      <c r="F113" s="254"/>
      <c r="G113" s="254"/>
      <c r="H113" s="274"/>
      <c r="J113" s="1"/>
      <c r="K113" s="1"/>
      <c r="L113" s="1"/>
      <c r="IU113" s="3"/>
      <c r="IV113" s="3"/>
      <c r="IW113"/>
    </row>
    <row r="114" spans="1:257" s="2" customFormat="1" ht="19.899999999999999" customHeight="1" x14ac:dyDescent="0.2">
      <c r="A114" s="18" t="s">
        <v>324</v>
      </c>
      <c r="B114" s="37"/>
      <c r="C114" s="180" t="s">
        <v>135</v>
      </c>
      <c r="D114" s="118" t="s">
        <v>187</v>
      </c>
      <c r="E114" s="62" t="s">
        <v>18</v>
      </c>
      <c r="F114" s="221">
        <v>12</v>
      </c>
      <c r="G114" s="38"/>
      <c r="H114" s="69">
        <f t="shared" ref="H114:H141" si="23">F114*G114</f>
        <v>0</v>
      </c>
      <c r="J114" s="1"/>
      <c r="K114" s="1"/>
      <c r="L114" s="1"/>
      <c r="IU114" s="3"/>
      <c r="IV114" s="3"/>
      <c r="IW114"/>
    </row>
    <row r="115" spans="1:257" s="2" customFormat="1" ht="19.899999999999999" customHeight="1" x14ac:dyDescent="0.2">
      <c r="A115" s="18" t="s">
        <v>325</v>
      </c>
      <c r="B115" s="29"/>
      <c r="C115" s="180" t="s">
        <v>135</v>
      </c>
      <c r="D115" s="119" t="s">
        <v>227</v>
      </c>
      <c r="E115" s="60" t="s">
        <v>18</v>
      </c>
      <c r="F115" s="87">
        <v>32</v>
      </c>
      <c r="G115" s="38"/>
      <c r="H115" s="71">
        <f t="shared" ref="H115" si="24">F115*G115</f>
        <v>0</v>
      </c>
      <c r="J115" s="1"/>
      <c r="K115" s="1"/>
      <c r="L115" s="1"/>
      <c r="IU115" s="3"/>
      <c r="IV115" s="3"/>
      <c r="IW115"/>
    </row>
    <row r="116" spans="1:257" s="2" customFormat="1" ht="19.899999999999999" customHeight="1" x14ac:dyDescent="0.2">
      <c r="A116" s="18" t="s">
        <v>326</v>
      </c>
      <c r="B116" s="29"/>
      <c r="C116" s="180" t="s">
        <v>135</v>
      </c>
      <c r="D116" s="119" t="s">
        <v>228</v>
      </c>
      <c r="E116" s="60" t="s">
        <v>18</v>
      </c>
      <c r="F116" s="222">
        <v>135</v>
      </c>
      <c r="G116" s="38"/>
      <c r="H116" s="71">
        <f t="shared" si="23"/>
        <v>0</v>
      </c>
      <c r="J116" s="1"/>
      <c r="K116" s="1"/>
      <c r="L116" s="1"/>
      <c r="IU116" s="3"/>
      <c r="IV116" s="3"/>
      <c r="IW116"/>
    </row>
    <row r="117" spans="1:257" s="2" customFormat="1" ht="19.899999999999999" customHeight="1" x14ac:dyDescent="0.2">
      <c r="A117" s="18" t="s">
        <v>327</v>
      </c>
      <c r="B117" s="29"/>
      <c r="C117" s="180" t="s">
        <v>135</v>
      </c>
      <c r="D117" s="119" t="s">
        <v>188</v>
      </c>
      <c r="E117" s="60" t="s">
        <v>18</v>
      </c>
      <c r="F117" s="87">
        <f>4*3.5</f>
        <v>14</v>
      </c>
      <c r="G117" s="38"/>
      <c r="H117" s="71">
        <f t="shared" ref="H117:H118" si="25">F117*G117</f>
        <v>0</v>
      </c>
      <c r="J117" s="1"/>
      <c r="K117" s="1"/>
      <c r="L117" s="1"/>
      <c r="IU117" s="3"/>
      <c r="IV117" s="3"/>
      <c r="IW117"/>
    </row>
    <row r="118" spans="1:257" s="2" customFormat="1" ht="19.899999999999999" customHeight="1" x14ac:dyDescent="0.2">
      <c r="A118" s="18" t="s">
        <v>328</v>
      </c>
      <c r="B118" s="29"/>
      <c r="C118" s="180" t="s">
        <v>135</v>
      </c>
      <c r="D118" s="119" t="s">
        <v>189</v>
      </c>
      <c r="E118" s="60" t="s">
        <v>18</v>
      </c>
      <c r="F118" s="222">
        <f>0.5*4</f>
        <v>2</v>
      </c>
      <c r="G118" s="38"/>
      <c r="H118" s="71">
        <f t="shared" si="25"/>
        <v>0</v>
      </c>
      <c r="J118" s="1"/>
      <c r="K118" s="1"/>
      <c r="L118" s="1"/>
      <c r="IU118" s="3"/>
      <c r="IV118" s="3"/>
      <c r="IW118"/>
    </row>
    <row r="119" spans="1:257" s="2" customFormat="1" ht="19.899999999999999" customHeight="1" x14ac:dyDescent="0.2">
      <c r="A119" s="181" t="s">
        <v>329</v>
      </c>
      <c r="B119" s="254" t="s">
        <v>190</v>
      </c>
      <c r="C119" s="254"/>
      <c r="D119" s="254"/>
      <c r="E119" s="254"/>
      <c r="F119" s="254"/>
      <c r="G119" s="254"/>
      <c r="H119" s="254"/>
      <c r="J119" s="1"/>
      <c r="K119" s="1"/>
      <c r="L119" s="1"/>
      <c r="IU119" s="3"/>
      <c r="IV119" s="3"/>
      <c r="IW119"/>
    </row>
    <row r="120" spans="1:257" s="2" customFormat="1" ht="19.899999999999999" customHeight="1" x14ac:dyDescent="0.2">
      <c r="A120" s="18" t="s">
        <v>330</v>
      </c>
      <c r="B120" s="37"/>
      <c r="C120" s="180" t="s">
        <v>135</v>
      </c>
      <c r="D120" s="120" t="s">
        <v>229</v>
      </c>
      <c r="E120" s="62" t="s">
        <v>18</v>
      </c>
      <c r="F120" s="84">
        <v>41</v>
      </c>
      <c r="G120" s="38"/>
      <c r="H120" s="69">
        <f t="shared" ref="H120" si="26">F120*G120</f>
        <v>0</v>
      </c>
      <c r="J120" s="1"/>
      <c r="K120" s="1"/>
      <c r="L120" s="1"/>
      <c r="IU120" s="3"/>
      <c r="IV120" s="3"/>
      <c r="IW120"/>
    </row>
    <row r="121" spans="1:257" s="2" customFormat="1" ht="19.899999999999999" customHeight="1" x14ac:dyDescent="0.2">
      <c r="A121" s="18" t="s">
        <v>331</v>
      </c>
      <c r="B121" s="37"/>
      <c r="C121" s="180" t="s">
        <v>135</v>
      </c>
      <c r="D121" s="120" t="s">
        <v>230</v>
      </c>
      <c r="E121" s="62" t="s">
        <v>18</v>
      </c>
      <c r="F121" s="84">
        <v>78</v>
      </c>
      <c r="G121" s="38"/>
      <c r="H121" s="69">
        <f t="shared" ref="H121" si="27">F121*G121</f>
        <v>0</v>
      </c>
      <c r="J121" s="1"/>
      <c r="K121" s="1"/>
      <c r="L121" s="1"/>
      <c r="IU121" s="3"/>
      <c r="IV121" s="3"/>
      <c r="IW121"/>
    </row>
    <row r="122" spans="1:257" s="2" customFormat="1" ht="19.899999999999999" customHeight="1" x14ac:dyDescent="0.2">
      <c r="A122" s="18" t="s">
        <v>332</v>
      </c>
      <c r="B122" s="37"/>
      <c r="C122" s="180" t="s">
        <v>135</v>
      </c>
      <c r="D122" s="120" t="s">
        <v>211</v>
      </c>
      <c r="E122" s="62" t="s">
        <v>18</v>
      </c>
      <c r="F122" s="84">
        <v>76</v>
      </c>
      <c r="G122" s="38"/>
      <c r="H122" s="69">
        <f t="shared" ref="H122" si="28">F122*G122</f>
        <v>0</v>
      </c>
      <c r="J122" s="1"/>
      <c r="K122" s="1"/>
      <c r="L122" s="1"/>
      <c r="IU122" s="3"/>
      <c r="IV122" s="3"/>
      <c r="IW122"/>
    </row>
    <row r="123" spans="1:257" s="2" customFormat="1" ht="19.899999999999999" customHeight="1" x14ac:dyDescent="0.2">
      <c r="A123" s="181" t="s">
        <v>333</v>
      </c>
      <c r="B123" s="254" t="s">
        <v>191</v>
      </c>
      <c r="C123" s="254"/>
      <c r="D123" s="254"/>
      <c r="E123" s="254"/>
      <c r="F123" s="254"/>
      <c r="G123" s="254"/>
      <c r="H123" s="254"/>
      <c r="J123" s="1"/>
      <c r="K123" s="1"/>
      <c r="L123" s="1"/>
      <c r="IU123" s="3"/>
      <c r="IV123" s="3"/>
      <c r="IW123"/>
    </row>
    <row r="124" spans="1:257" s="2" customFormat="1" ht="19.899999999999999" customHeight="1" x14ac:dyDescent="0.2">
      <c r="A124" s="18" t="s">
        <v>334</v>
      </c>
      <c r="B124" s="66"/>
      <c r="C124" s="180" t="s">
        <v>135</v>
      </c>
      <c r="D124" s="118" t="s">
        <v>58</v>
      </c>
      <c r="E124" s="62" t="s">
        <v>18</v>
      </c>
      <c r="F124" s="223">
        <f>71+5+75+64+(5*4)</f>
        <v>235</v>
      </c>
      <c r="G124" s="38"/>
      <c r="H124" s="69">
        <f t="shared" ref="H124:H125" si="29">F124*G124</f>
        <v>0</v>
      </c>
      <c r="J124" s="1"/>
      <c r="K124" s="1"/>
      <c r="L124" s="1"/>
      <c r="IU124" s="3"/>
      <c r="IV124" s="3"/>
      <c r="IW124"/>
    </row>
    <row r="125" spans="1:257" s="2" customFormat="1" ht="19.899999999999999" customHeight="1" x14ac:dyDescent="0.2">
      <c r="A125" s="18" t="s">
        <v>335</v>
      </c>
      <c r="B125" s="30"/>
      <c r="C125" s="180" t="s">
        <v>135</v>
      </c>
      <c r="D125" s="119" t="s">
        <v>69</v>
      </c>
      <c r="E125" s="60" t="s">
        <v>18</v>
      </c>
      <c r="F125" s="73">
        <v>58</v>
      </c>
      <c r="G125" s="38"/>
      <c r="H125" s="69">
        <f t="shared" si="29"/>
        <v>0</v>
      </c>
      <c r="J125" s="1"/>
      <c r="K125" s="1"/>
      <c r="L125" s="1"/>
      <c r="IU125" s="3"/>
      <c r="IV125" s="3"/>
      <c r="IW125"/>
    </row>
    <row r="126" spans="1:257" s="2" customFormat="1" ht="19.899999999999999" customHeight="1" x14ac:dyDescent="0.2">
      <c r="A126" s="18" t="s">
        <v>336</v>
      </c>
      <c r="B126" s="30"/>
      <c r="C126" s="180" t="s">
        <v>135</v>
      </c>
      <c r="D126" s="119" t="s">
        <v>59</v>
      </c>
      <c r="E126" s="60" t="s">
        <v>18</v>
      </c>
      <c r="F126" s="222">
        <v>150</v>
      </c>
      <c r="G126" s="38"/>
      <c r="H126" s="71">
        <f t="shared" ref="H126" si="30">F126*G126</f>
        <v>0</v>
      </c>
      <c r="J126" s="1"/>
      <c r="K126" s="1"/>
      <c r="L126" s="1"/>
      <c r="IU126" s="3"/>
      <c r="IV126" s="3"/>
      <c r="IW126"/>
    </row>
    <row r="127" spans="1:257" s="2" customFormat="1" ht="19.899999999999999" customHeight="1" x14ac:dyDescent="0.2">
      <c r="A127" s="181" t="s">
        <v>337</v>
      </c>
      <c r="B127" s="254" t="s">
        <v>192</v>
      </c>
      <c r="C127" s="254"/>
      <c r="D127" s="254"/>
      <c r="E127" s="254"/>
      <c r="F127" s="254"/>
      <c r="G127" s="254"/>
      <c r="H127" s="254"/>
      <c r="J127" s="1"/>
      <c r="K127" s="1"/>
      <c r="L127" s="1"/>
      <c r="IU127" s="3"/>
      <c r="IV127" s="3"/>
      <c r="IW127"/>
    </row>
    <row r="128" spans="1:257" s="2" customFormat="1" ht="19.899999999999999" customHeight="1" x14ac:dyDescent="0.2">
      <c r="A128" s="83" t="s">
        <v>338</v>
      </c>
      <c r="B128" s="113"/>
      <c r="C128" s="180" t="s">
        <v>135</v>
      </c>
      <c r="D128" s="51" t="s">
        <v>223</v>
      </c>
      <c r="E128" s="60" t="s">
        <v>18</v>
      </c>
      <c r="F128" s="82">
        <v>50</v>
      </c>
      <c r="G128" s="38"/>
      <c r="H128" s="69">
        <f t="shared" ref="H128" si="31">F128*G128</f>
        <v>0</v>
      </c>
      <c r="J128" s="1"/>
      <c r="K128" s="1"/>
      <c r="L128" s="1"/>
      <c r="IU128" s="3"/>
      <c r="IV128" s="3"/>
      <c r="IW128"/>
    </row>
    <row r="129" spans="1:257" s="2" customFormat="1" ht="19.899999999999999" customHeight="1" x14ac:dyDescent="0.2">
      <c r="A129" s="83" t="s">
        <v>339</v>
      </c>
      <c r="B129" s="113"/>
      <c r="C129" s="180" t="s">
        <v>135</v>
      </c>
      <c r="D129" s="51" t="s">
        <v>231</v>
      </c>
      <c r="E129" s="62" t="s">
        <v>19</v>
      </c>
      <c r="F129" s="82">
        <v>8</v>
      </c>
      <c r="G129" s="38"/>
      <c r="H129" s="69">
        <f t="shared" ref="H129" si="32">F129*G129</f>
        <v>0</v>
      </c>
      <c r="J129" s="1"/>
      <c r="K129" s="1"/>
      <c r="L129" s="1"/>
      <c r="IU129" s="3"/>
      <c r="IV129" s="3"/>
      <c r="IW129"/>
    </row>
    <row r="130" spans="1:257" s="2" customFormat="1" ht="19.899999999999999" customHeight="1" x14ac:dyDescent="0.2">
      <c r="A130" s="181" t="s">
        <v>340</v>
      </c>
      <c r="B130" s="254" t="s">
        <v>193</v>
      </c>
      <c r="C130" s="254"/>
      <c r="D130" s="254"/>
      <c r="E130" s="254"/>
      <c r="F130" s="254"/>
      <c r="G130" s="254"/>
      <c r="H130" s="254"/>
      <c r="J130" s="1"/>
      <c r="K130" s="1"/>
      <c r="L130" s="1"/>
      <c r="IU130" s="3"/>
      <c r="IV130" s="3"/>
      <c r="IW130"/>
    </row>
    <row r="131" spans="1:257" s="2" customFormat="1" ht="19.899999999999999" customHeight="1" x14ac:dyDescent="0.2">
      <c r="A131" s="18" t="s">
        <v>341</v>
      </c>
      <c r="B131" s="30"/>
      <c r="C131" s="180" t="s">
        <v>135</v>
      </c>
      <c r="D131" s="119" t="s">
        <v>96</v>
      </c>
      <c r="E131" s="62" t="s">
        <v>18</v>
      </c>
      <c r="F131" s="73">
        <v>75</v>
      </c>
      <c r="G131" s="38"/>
      <c r="H131" s="71">
        <f t="shared" si="23"/>
        <v>0</v>
      </c>
      <c r="J131" s="1"/>
      <c r="K131" s="1"/>
      <c r="L131" s="1"/>
      <c r="IU131" s="3"/>
      <c r="IV131" s="3"/>
      <c r="IW131"/>
    </row>
    <row r="132" spans="1:257" s="2" customFormat="1" ht="19.899999999999999" customHeight="1" x14ac:dyDescent="0.2">
      <c r="A132" s="18" t="s">
        <v>342</v>
      </c>
      <c r="B132" s="30"/>
      <c r="C132" s="180" t="s">
        <v>135</v>
      </c>
      <c r="D132" s="119" t="s">
        <v>70</v>
      </c>
      <c r="E132" s="62" t="s">
        <v>18</v>
      </c>
      <c r="F132" s="73">
        <v>43</v>
      </c>
      <c r="G132" s="38"/>
      <c r="H132" s="71">
        <f t="shared" si="23"/>
        <v>0</v>
      </c>
      <c r="J132" s="1"/>
      <c r="K132" s="1"/>
      <c r="L132" s="1"/>
      <c r="IU132" s="3"/>
      <c r="IV132" s="3"/>
      <c r="IW132"/>
    </row>
    <row r="133" spans="1:257" s="2" customFormat="1" ht="19.899999999999999" customHeight="1" x14ac:dyDescent="0.2">
      <c r="A133" s="18" t="s">
        <v>343</v>
      </c>
      <c r="B133" s="30"/>
      <c r="C133" s="180" t="s">
        <v>135</v>
      </c>
      <c r="D133" s="119" t="s">
        <v>71</v>
      </c>
      <c r="E133" s="62" t="s">
        <v>18</v>
      </c>
      <c r="F133" s="73">
        <v>18</v>
      </c>
      <c r="G133" s="38"/>
      <c r="H133" s="71">
        <f t="shared" si="23"/>
        <v>0</v>
      </c>
      <c r="J133" s="1"/>
      <c r="K133" s="1"/>
      <c r="L133" s="1"/>
      <c r="IU133" s="3"/>
      <c r="IV133" s="3"/>
      <c r="IW133"/>
    </row>
    <row r="134" spans="1:257" s="2" customFormat="1" ht="19.899999999999999" customHeight="1" x14ac:dyDescent="0.2">
      <c r="A134" s="18" t="s">
        <v>344</v>
      </c>
      <c r="B134" s="30"/>
      <c r="C134" s="180" t="s">
        <v>135</v>
      </c>
      <c r="D134" s="119" t="s">
        <v>72</v>
      </c>
      <c r="E134" s="62" t="s">
        <v>18</v>
      </c>
      <c r="F134" s="73">
        <v>40</v>
      </c>
      <c r="G134" s="38"/>
      <c r="H134" s="71">
        <f t="shared" si="23"/>
        <v>0</v>
      </c>
      <c r="J134" s="1"/>
      <c r="K134" s="1"/>
      <c r="L134" s="1"/>
      <c r="IU134" s="3"/>
      <c r="IV134" s="3"/>
      <c r="IW134"/>
    </row>
    <row r="135" spans="1:257" s="2" customFormat="1" ht="19.899999999999999" customHeight="1" x14ac:dyDescent="0.2">
      <c r="A135" s="18" t="s">
        <v>345</v>
      </c>
      <c r="B135" s="30"/>
      <c r="C135" s="180" t="s">
        <v>135</v>
      </c>
      <c r="D135" s="119" t="s">
        <v>56</v>
      </c>
      <c r="E135" s="62" t="s">
        <v>18</v>
      </c>
      <c r="F135" s="86">
        <v>260</v>
      </c>
      <c r="G135" s="38"/>
      <c r="H135" s="71">
        <f t="shared" si="23"/>
        <v>0</v>
      </c>
      <c r="J135" s="1"/>
      <c r="K135" s="1"/>
      <c r="L135" s="1"/>
      <c r="IU135" s="3"/>
      <c r="IV135" s="3"/>
      <c r="IW135"/>
    </row>
    <row r="136" spans="1:257" s="2" customFormat="1" ht="19.899999999999999" customHeight="1" x14ac:dyDescent="0.2">
      <c r="A136" s="18" t="s">
        <v>346</v>
      </c>
      <c r="B136" s="30"/>
      <c r="C136" s="180" t="s">
        <v>135</v>
      </c>
      <c r="D136" s="119" t="s">
        <v>57</v>
      </c>
      <c r="E136" s="60" t="s">
        <v>14</v>
      </c>
      <c r="F136" s="64">
        <v>2</v>
      </c>
      <c r="G136" s="39"/>
      <c r="H136" s="75">
        <f t="shared" si="23"/>
        <v>0</v>
      </c>
      <c r="J136" s="1"/>
      <c r="K136" s="1"/>
      <c r="L136" s="1"/>
      <c r="IU136" s="3"/>
      <c r="IV136" s="3"/>
      <c r="IW136"/>
    </row>
    <row r="137" spans="1:257" s="2" customFormat="1" ht="19.899999999999999" customHeight="1" x14ac:dyDescent="0.2">
      <c r="A137" s="18" t="s">
        <v>347</v>
      </c>
      <c r="B137" s="30"/>
      <c r="C137" s="180" t="s">
        <v>135</v>
      </c>
      <c r="D137" s="119" t="s">
        <v>98</v>
      </c>
      <c r="E137" s="60" t="s">
        <v>18</v>
      </c>
      <c r="F137" s="74">
        <v>3</v>
      </c>
      <c r="G137" s="39"/>
      <c r="H137" s="75">
        <f t="shared" ref="H137:H139" si="33">F137*G137</f>
        <v>0</v>
      </c>
      <c r="J137" s="1"/>
      <c r="K137" s="1"/>
      <c r="L137" s="1"/>
      <c r="IU137" s="3"/>
      <c r="IV137" s="3"/>
      <c r="IW137"/>
    </row>
    <row r="138" spans="1:257" s="2" customFormat="1" ht="19.899999999999999" customHeight="1" x14ac:dyDescent="0.2">
      <c r="A138" s="18" t="s">
        <v>348</v>
      </c>
      <c r="B138" s="30"/>
      <c r="C138" s="180" t="s">
        <v>135</v>
      </c>
      <c r="D138" s="119" t="s">
        <v>99</v>
      </c>
      <c r="E138" s="60" t="s">
        <v>18</v>
      </c>
      <c r="F138" s="64">
        <v>26</v>
      </c>
      <c r="G138" s="38"/>
      <c r="H138" s="75">
        <f t="shared" si="33"/>
        <v>0</v>
      </c>
      <c r="J138" s="1"/>
      <c r="K138" s="1"/>
      <c r="L138" s="1"/>
      <c r="IU138" s="3"/>
      <c r="IV138" s="3"/>
      <c r="IW138"/>
    </row>
    <row r="139" spans="1:257" s="2" customFormat="1" ht="19.899999999999999" customHeight="1" x14ac:dyDescent="0.2">
      <c r="A139" s="18" t="s">
        <v>349</v>
      </c>
      <c r="B139" s="30"/>
      <c r="C139" s="180" t="s">
        <v>135</v>
      </c>
      <c r="D139" s="119" t="s">
        <v>112</v>
      </c>
      <c r="E139" s="60" t="s">
        <v>18</v>
      </c>
      <c r="F139" s="89">
        <v>101</v>
      </c>
      <c r="G139" s="40"/>
      <c r="H139" s="80">
        <f t="shared" si="33"/>
        <v>0</v>
      </c>
      <c r="J139" s="1"/>
      <c r="K139" s="1"/>
      <c r="L139" s="1"/>
      <c r="IU139" s="3"/>
      <c r="IV139" s="3"/>
      <c r="IW139"/>
    </row>
    <row r="140" spans="1:257" s="2" customFormat="1" ht="19.899999999999999" customHeight="1" x14ac:dyDescent="0.2">
      <c r="A140" s="18" t="s">
        <v>350</v>
      </c>
      <c r="B140" s="30"/>
      <c r="C140" s="180" t="s">
        <v>135</v>
      </c>
      <c r="D140" s="121" t="s">
        <v>97</v>
      </c>
      <c r="E140" s="60" t="s">
        <v>18</v>
      </c>
      <c r="F140" s="90">
        <f>0.5*50</f>
        <v>25</v>
      </c>
      <c r="G140" s="40"/>
      <c r="H140" s="80">
        <f t="shared" si="23"/>
        <v>0</v>
      </c>
      <c r="J140" s="1"/>
      <c r="K140" s="1"/>
      <c r="L140" s="1"/>
      <c r="IU140" s="3"/>
      <c r="IV140" s="3"/>
      <c r="IW140"/>
    </row>
    <row r="141" spans="1:257" s="2" customFormat="1" ht="19.899999999999999" customHeight="1" x14ac:dyDescent="0.2">
      <c r="A141" s="18" t="s">
        <v>351</v>
      </c>
      <c r="B141" s="30"/>
      <c r="C141" s="180" t="s">
        <v>135</v>
      </c>
      <c r="D141" s="122" t="s">
        <v>41</v>
      </c>
      <c r="E141" s="63" t="s">
        <v>19</v>
      </c>
      <c r="F141" s="91">
        <v>10</v>
      </c>
      <c r="G141" s="39"/>
      <c r="H141" s="92">
        <f t="shared" si="23"/>
        <v>0</v>
      </c>
      <c r="J141" s="1"/>
      <c r="K141" s="1"/>
      <c r="L141" s="1"/>
      <c r="IU141" s="3"/>
      <c r="IV141" s="3"/>
      <c r="IW141"/>
    </row>
    <row r="142" spans="1:257" s="2" customFormat="1" ht="19.899999999999999" customHeight="1" x14ac:dyDescent="0.2">
      <c r="A142" s="18" t="s">
        <v>352</v>
      </c>
      <c r="B142" s="30"/>
      <c r="C142" s="180" t="s">
        <v>135</v>
      </c>
      <c r="D142" s="122" t="s">
        <v>124</v>
      </c>
      <c r="E142" s="63" t="s">
        <v>19</v>
      </c>
      <c r="F142" s="91">
        <v>10</v>
      </c>
      <c r="G142" s="39"/>
      <c r="H142" s="92">
        <f t="shared" ref="H142:H145" si="34">F142*G142</f>
        <v>0</v>
      </c>
      <c r="J142" s="1"/>
      <c r="K142" s="1"/>
      <c r="L142" s="1"/>
      <c r="IU142" s="3"/>
      <c r="IV142" s="3"/>
      <c r="IW142"/>
    </row>
    <row r="143" spans="1:257" s="2" customFormat="1" ht="19.899999999999999" customHeight="1" x14ac:dyDescent="0.2">
      <c r="A143" s="183" t="s">
        <v>353</v>
      </c>
      <c r="B143" s="185"/>
      <c r="C143" s="179" t="s">
        <v>136</v>
      </c>
      <c r="D143" s="278" t="s">
        <v>464</v>
      </c>
      <c r="E143" s="279"/>
      <c r="F143" s="279"/>
      <c r="G143" s="279"/>
      <c r="H143" s="280"/>
      <c r="J143" s="1"/>
      <c r="K143" s="1"/>
      <c r="L143" s="1"/>
      <c r="IU143" s="3"/>
      <c r="IV143" s="3"/>
      <c r="IW143"/>
    </row>
    <row r="144" spans="1:257" s="2" customFormat="1" ht="19.899999999999999" customHeight="1" x14ac:dyDescent="0.2">
      <c r="A144" s="172" t="s">
        <v>354</v>
      </c>
      <c r="B144" s="45"/>
      <c r="C144" s="178" t="s">
        <v>136</v>
      </c>
      <c r="D144" s="146" t="s">
        <v>232</v>
      </c>
      <c r="E144" s="60" t="s">
        <v>18</v>
      </c>
      <c r="F144" s="85">
        <v>141</v>
      </c>
      <c r="G144" s="38"/>
      <c r="H144" s="80">
        <f t="shared" si="34"/>
        <v>0</v>
      </c>
      <c r="J144" s="1"/>
      <c r="K144" s="1"/>
      <c r="L144" s="1"/>
      <c r="IU144" s="3"/>
      <c r="IV144" s="3"/>
      <c r="IW144"/>
    </row>
    <row r="145" spans="1:257" s="2" customFormat="1" ht="19.899999999999999" customHeight="1" x14ac:dyDescent="0.2">
      <c r="A145" s="172" t="s">
        <v>355</v>
      </c>
      <c r="B145" s="45"/>
      <c r="C145" s="178" t="s">
        <v>136</v>
      </c>
      <c r="D145" s="146" t="s">
        <v>233</v>
      </c>
      <c r="E145" s="60" t="s">
        <v>18</v>
      </c>
      <c r="F145" s="85">
        <v>141</v>
      </c>
      <c r="G145" s="38"/>
      <c r="H145" s="80">
        <f t="shared" si="34"/>
        <v>0</v>
      </c>
      <c r="J145" s="1"/>
      <c r="K145" s="1"/>
      <c r="L145" s="1"/>
      <c r="IU145" s="3"/>
      <c r="IV145" s="3"/>
      <c r="IW145"/>
    </row>
    <row r="146" spans="1:257" s="2" customFormat="1" ht="19.899999999999999" customHeight="1" x14ac:dyDescent="0.2">
      <c r="A146" s="182" t="s">
        <v>356</v>
      </c>
      <c r="B146" s="275" t="s">
        <v>117</v>
      </c>
      <c r="C146" s="276"/>
      <c r="D146" s="276"/>
      <c r="E146" s="276"/>
      <c r="F146" s="276"/>
      <c r="G146" s="276"/>
      <c r="H146" s="277"/>
      <c r="I146" s="98"/>
      <c r="J146" s="99"/>
      <c r="K146" s="100"/>
      <c r="L146" s="101"/>
      <c r="IU146" s="3"/>
      <c r="IV146" s="3"/>
      <c r="IW146"/>
    </row>
    <row r="147" spans="1:257" s="2" customFormat="1" ht="19.899999999999999" customHeight="1" x14ac:dyDescent="0.2">
      <c r="A147" s="18"/>
      <c r="B147" s="110"/>
      <c r="C147" s="180" t="s">
        <v>135</v>
      </c>
      <c r="D147" s="118" t="s">
        <v>117</v>
      </c>
      <c r="E147" s="60" t="s">
        <v>14</v>
      </c>
      <c r="F147" s="87">
        <v>1</v>
      </c>
      <c r="G147" s="102"/>
      <c r="H147" s="54">
        <f t="shared" ref="H147" si="35">F147*G147</f>
        <v>0</v>
      </c>
      <c r="I147" s="98"/>
      <c r="J147" s="99"/>
      <c r="K147" s="100"/>
      <c r="L147" s="101"/>
      <c r="IU147" s="3"/>
      <c r="IV147" s="3"/>
      <c r="IW147"/>
    </row>
    <row r="148" spans="1:257" s="2" customFormat="1" ht="19.899999999999999" customHeight="1" x14ac:dyDescent="0.2">
      <c r="A148" s="182" t="s">
        <v>357</v>
      </c>
      <c r="B148" s="254" t="s">
        <v>102</v>
      </c>
      <c r="C148" s="254"/>
      <c r="D148" s="254"/>
      <c r="E148" s="254"/>
      <c r="F148" s="254"/>
      <c r="G148" s="254"/>
      <c r="H148" s="254"/>
      <c r="J148" s="1"/>
      <c r="K148" s="1"/>
      <c r="L148" s="1"/>
      <c r="IU148" s="3"/>
      <c r="IV148" s="3"/>
      <c r="IW148"/>
    </row>
    <row r="149" spans="1:257" s="2" customFormat="1" ht="19.899999999999999" customHeight="1" x14ac:dyDescent="0.2">
      <c r="A149" s="18"/>
      <c r="B149" s="66"/>
      <c r="C149" s="180" t="s">
        <v>135</v>
      </c>
      <c r="D149" s="118" t="s">
        <v>102</v>
      </c>
      <c r="E149" s="62" t="s">
        <v>18</v>
      </c>
      <c r="F149" s="65">
        <v>10</v>
      </c>
      <c r="G149" s="26"/>
      <c r="H149" s="54">
        <f t="shared" ref="H149" si="36">F149*G149</f>
        <v>0</v>
      </c>
      <c r="J149" s="1"/>
      <c r="K149" s="1"/>
      <c r="L149" s="1"/>
      <c r="IU149" s="3"/>
      <c r="IV149" s="3"/>
      <c r="IW149"/>
    </row>
    <row r="150" spans="1:257" s="2" customFormat="1" ht="19.899999999999999" customHeight="1" x14ac:dyDescent="0.2">
      <c r="A150" s="181" t="s">
        <v>358</v>
      </c>
      <c r="B150" s="254" t="s">
        <v>194</v>
      </c>
      <c r="C150" s="254"/>
      <c r="D150" s="254"/>
      <c r="E150" s="254"/>
      <c r="F150" s="254"/>
      <c r="G150" s="254"/>
      <c r="H150" s="254"/>
      <c r="J150" s="1"/>
      <c r="K150" s="1"/>
      <c r="L150" s="1"/>
      <c r="IU150" s="3"/>
      <c r="IV150" s="3"/>
      <c r="IW150"/>
    </row>
    <row r="151" spans="1:257" s="2" customFormat="1" ht="19.899999999999999" customHeight="1" x14ac:dyDescent="0.2">
      <c r="A151" s="18" t="s">
        <v>359</v>
      </c>
      <c r="B151" s="37"/>
      <c r="C151" s="180" t="s">
        <v>135</v>
      </c>
      <c r="D151" s="118" t="s">
        <v>131</v>
      </c>
      <c r="E151" s="62" t="s">
        <v>132</v>
      </c>
      <c r="F151" s="68">
        <v>39.35</v>
      </c>
      <c r="G151" s="38"/>
      <c r="H151" s="69">
        <f t="shared" ref="H151" si="37">F151*G151</f>
        <v>0</v>
      </c>
      <c r="J151" s="1"/>
      <c r="K151" s="1"/>
      <c r="L151" s="1"/>
      <c r="IU151" s="3"/>
      <c r="IV151" s="3"/>
      <c r="IW151"/>
    </row>
    <row r="152" spans="1:257" s="2" customFormat="1" ht="19.899999999999999" customHeight="1" x14ac:dyDescent="0.2">
      <c r="A152" s="18" t="s">
        <v>360</v>
      </c>
      <c r="B152" s="37"/>
      <c r="C152" s="180" t="s">
        <v>135</v>
      </c>
      <c r="D152" s="118" t="s">
        <v>195</v>
      </c>
      <c r="E152" s="62" t="s">
        <v>18</v>
      </c>
      <c r="F152" s="68">
        <v>482</v>
      </c>
      <c r="G152" s="38"/>
      <c r="H152" s="69">
        <f t="shared" ref="H152" si="38">F152*G152</f>
        <v>0</v>
      </c>
      <c r="J152" s="1"/>
      <c r="K152" s="1"/>
      <c r="L152" s="1"/>
      <c r="IU152" s="3"/>
      <c r="IV152" s="3"/>
      <c r="IW152"/>
    </row>
    <row r="153" spans="1:257" s="2" customFormat="1" ht="19.899999999999999" customHeight="1" x14ac:dyDescent="0.2">
      <c r="A153" s="18" t="s">
        <v>361</v>
      </c>
      <c r="B153" s="29"/>
      <c r="C153" s="180" t="s">
        <v>135</v>
      </c>
      <c r="D153" s="119" t="s">
        <v>196</v>
      </c>
      <c r="E153" s="60" t="s">
        <v>18</v>
      </c>
      <c r="F153" s="70">
        <v>272</v>
      </c>
      <c r="G153" s="38"/>
      <c r="H153" s="71">
        <f t="shared" ref="H153:H164" si="39">F153*G153</f>
        <v>0</v>
      </c>
      <c r="J153" s="1"/>
      <c r="K153" s="1"/>
      <c r="L153" s="1"/>
      <c r="IU153" s="3"/>
      <c r="IV153" s="3"/>
      <c r="IW153"/>
    </row>
    <row r="154" spans="1:257" s="2" customFormat="1" ht="19.899999999999999" customHeight="1" x14ac:dyDescent="0.2">
      <c r="A154" s="18" t="s">
        <v>362</v>
      </c>
      <c r="B154" s="29"/>
      <c r="C154" s="180" t="s">
        <v>135</v>
      </c>
      <c r="D154" s="119" t="s">
        <v>197</v>
      </c>
      <c r="E154" s="60" t="s">
        <v>18</v>
      </c>
      <c r="F154" s="70">
        <v>11</v>
      </c>
      <c r="G154" s="38"/>
      <c r="H154" s="71">
        <f t="shared" si="39"/>
        <v>0</v>
      </c>
      <c r="J154" s="1"/>
      <c r="K154" s="1"/>
      <c r="L154" s="1"/>
      <c r="IU154" s="3"/>
      <c r="IV154" s="3"/>
      <c r="IW154"/>
    </row>
    <row r="155" spans="1:257" s="2" customFormat="1" ht="19.899999999999999" customHeight="1" x14ac:dyDescent="0.2">
      <c r="A155" s="18" t="s">
        <v>363</v>
      </c>
      <c r="B155" s="29"/>
      <c r="C155" s="180" t="s">
        <v>135</v>
      </c>
      <c r="D155" s="119" t="s">
        <v>73</v>
      </c>
      <c r="E155" s="60" t="s">
        <v>18</v>
      </c>
      <c r="F155" s="70">
        <v>5</v>
      </c>
      <c r="G155" s="38"/>
      <c r="H155" s="71">
        <f t="shared" si="39"/>
        <v>0</v>
      </c>
      <c r="J155" s="1"/>
      <c r="K155" s="1"/>
      <c r="L155" s="1"/>
      <c r="IU155" s="3"/>
      <c r="IV155" s="3"/>
      <c r="IW155"/>
    </row>
    <row r="156" spans="1:257" s="2" customFormat="1" ht="19.899999999999999" customHeight="1" x14ac:dyDescent="0.2">
      <c r="A156" s="18" t="s">
        <v>364</v>
      </c>
      <c r="B156" s="30"/>
      <c r="C156" s="180" t="s">
        <v>135</v>
      </c>
      <c r="D156" s="119" t="s">
        <v>50</v>
      </c>
      <c r="E156" s="60" t="s">
        <v>18</v>
      </c>
      <c r="F156" s="70">
        <v>7</v>
      </c>
      <c r="G156" s="38"/>
      <c r="H156" s="71">
        <f t="shared" si="39"/>
        <v>0</v>
      </c>
      <c r="J156" s="1"/>
      <c r="K156" s="1"/>
      <c r="L156" s="1"/>
      <c r="IU156" s="3"/>
      <c r="IV156" s="3"/>
      <c r="IW156"/>
    </row>
    <row r="157" spans="1:257" s="2" customFormat="1" ht="19.899999999999999" customHeight="1" x14ac:dyDescent="0.2">
      <c r="A157" s="18" t="s">
        <v>365</v>
      </c>
      <c r="B157" s="30"/>
      <c r="C157" s="180" t="s">
        <v>135</v>
      </c>
      <c r="D157" s="121" t="s">
        <v>198</v>
      </c>
      <c r="E157" s="60" t="s">
        <v>18</v>
      </c>
      <c r="F157" s="72">
        <v>19</v>
      </c>
      <c r="G157" s="38"/>
      <c r="H157" s="71">
        <f t="shared" ref="H157:H158" si="40">F157*G157</f>
        <v>0</v>
      </c>
      <c r="J157" s="1"/>
      <c r="K157" s="1"/>
      <c r="L157" s="1"/>
      <c r="IU157" s="3"/>
      <c r="IV157" s="3"/>
      <c r="IW157"/>
    </row>
    <row r="158" spans="1:257" s="2" customFormat="1" ht="19.899999999999999" customHeight="1" x14ac:dyDescent="0.2">
      <c r="A158" s="18" t="s">
        <v>366</v>
      </c>
      <c r="B158" s="115"/>
      <c r="C158" s="180" t="s">
        <v>135</v>
      </c>
      <c r="D158" s="123" t="s">
        <v>457</v>
      </c>
      <c r="E158" s="62" t="s">
        <v>18</v>
      </c>
      <c r="F158" s="76">
        <v>9</v>
      </c>
      <c r="G158" s="40"/>
      <c r="H158" s="69">
        <f t="shared" si="40"/>
        <v>0</v>
      </c>
      <c r="J158" s="1"/>
      <c r="K158" s="1"/>
      <c r="L158" s="1"/>
      <c r="IU158" s="3"/>
      <c r="IV158" s="3"/>
      <c r="IW158"/>
    </row>
    <row r="159" spans="1:257" s="2" customFormat="1" ht="19.899999999999999" customHeight="1" x14ac:dyDescent="0.2">
      <c r="A159" s="18" t="s">
        <v>367</v>
      </c>
      <c r="B159" s="115"/>
      <c r="C159" s="180" t="s">
        <v>135</v>
      </c>
      <c r="D159" s="123" t="s">
        <v>100</v>
      </c>
      <c r="E159" s="62" t="s">
        <v>18</v>
      </c>
      <c r="F159" s="76">
        <f>8+6</f>
        <v>14</v>
      </c>
      <c r="G159" s="40"/>
      <c r="H159" s="69">
        <f t="shared" ref="H159" si="41">F159*G159</f>
        <v>0</v>
      </c>
      <c r="J159" s="1"/>
      <c r="K159" s="1"/>
      <c r="L159" s="1"/>
      <c r="IU159" s="3"/>
      <c r="IV159" s="3"/>
      <c r="IW159"/>
    </row>
    <row r="160" spans="1:257" s="2" customFormat="1" ht="19.899999999999999" customHeight="1" x14ac:dyDescent="0.2">
      <c r="A160" s="18" t="s">
        <v>368</v>
      </c>
      <c r="B160" s="110"/>
      <c r="C160" s="180" t="s">
        <v>135</v>
      </c>
      <c r="D160" s="123" t="s">
        <v>103</v>
      </c>
      <c r="E160" s="62" t="s">
        <v>18</v>
      </c>
      <c r="F160" s="76">
        <v>7</v>
      </c>
      <c r="G160" s="40"/>
      <c r="H160" s="69">
        <f t="shared" ref="H160" si="42">F160*G160</f>
        <v>0</v>
      </c>
      <c r="J160" s="1"/>
      <c r="K160" s="1"/>
      <c r="L160" s="1"/>
      <c r="IU160" s="3"/>
      <c r="IV160" s="3"/>
      <c r="IW160"/>
    </row>
    <row r="161" spans="1:257" s="2" customFormat="1" ht="19.899999999999999" customHeight="1" x14ac:dyDescent="0.2">
      <c r="A161" s="18" t="s">
        <v>369</v>
      </c>
      <c r="B161" s="37"/>
      <c r="C161" s="180" t="s">
        <v>135</v>
      </c>
      <c r="D161" s="124" t="s">
        <v>101</v>
      </c>
      <c r="E161" s="60" t="s">
        <v>21</v>
      </c>
      <c r="F161" s="86">
        <v>483</v>
      </c>
      <c r="G161" s="38"/>
      <c r="H161" s="71">
        <f t="shared" si="39"/>
        <v>0</v>
      </c>
      <c r="J161" s="1"/>
      <c r="K161" s="1"/>
      <c r="L161" s="1"/>
      <c r="IU161" s="3"/>
      <c r="IV161" s="3"/>
      <c r="IW161"/>
    </row>
    <row r="162" spans="1:257" s="2" customFormat="1" ht="19.899999999999999" customHeight="1" x14ac:dyDescent="0.2">
      <c r="A162" s="18" t="s">
        <v>370</v>
      </c>
      <c r="B162" s="37"/>
      <c r="C162" s="180" t="s">
        <v>135</v>
      </c>
      <c r="D162" s="124" t="s">
        <v>125</v>
      </c>
      <c r="E162" s="60" t="s">
        <v>21</v>
      </c>
      <c r="F162" s="86">
        <v>80</v>
      </c>
      <c r="G162" s="38"/>
      <c r="H162" s="71">
        <f t="shared" ref="H162" si="43">F162*G162</f>
        <v>0</v>
      </c>
      <c r="J162" s="1"/>
      <c r="K162" s="1"/>
      <c r="L162" s="1"/>
      <c r="IU162" s="3"/>
      <c r="IV162" s="3"/>
      <c r="IW162"/>
    </row>
    <row r="163" spans="1:257" s="2" customFormat="1" ht="19.899999999999999" customHeight="1" x14ac:dyDescent="0.2">
      <c r="A163" s="18" t="s">
        <v>371</v>
      </c>
      <c r="B163" s="30"/>
      <c r="C163" s="180" t="s">
        <v>135</v>
      </c>
      <c r="D163" s="125" t="s">
        <v>40</v>
      </c>
      <c r="E163" s="63" t="s">
        <v>18</v>
      </c>
      <c r="F163" s="74">
        <v>365</v>
      </c>
      <c r="G163" s="39"/>
      <c r="H163" s="75">
        <f t="shared" si="39"/>
        <v>0</v>
      </c>
      <c r="J163" s="1"/>
      <c r="K163" s="1"/>
      <c r="L163" s="1"/>
      <c r="IU163" s="3"/>
      <c r="IV163" s="3"/>
      <c r="IW163"/>
    </row>
    <row r="164" spans="1:257" s="2" customFormat="1" ht="19.899999999999999" customHeight="1" x14ac:dyDescent="0.2">
      <c r="A164" s="18" t="s">
        <v>372</v>
      </c>
      <c r="B164" s="114"/>
      <c r="C164" s="180" t="s">
        <v>135</v>
      </c>
      <c r="D164" s="122" t="s">
        <v>43</v>
      </c>
      <c r="E164" s="63" t="s">
        <v>18</v>
      </c>
      <c r="F164" s="87">
        <f>39+31</f>
        <v>70</v>
      </c>
      <c r="G164" s="38"/>
      <c r="H164" s="75">
        <f t="shared" si="39"/>
        <v>0</v>
      </c>
      <c r="J164" s="1"/>
      <c r="K164" s="1"/>
      <c r="L164" s="1"/>
      <c r="IU164" s="3"/>
      <c r="IV164" s="3"/>
      <c r="IW164"/>
    </row>
    <row r="165" spans="1:257" s="2" customFormat="1" ht="19.899999999999999" customHeight="1" x14ac:dyDescent="0.2">
      <c r="A165" s="18" t="s">
        <v>373</v>
      </c>
      <c r="B165" s="114"/>
      <c r="C165" s="180" t="s">
        <v>135</v>
      </c>
      <c r="D165" s="146" t="s">
        <v>119</v>
      </c>
      <c r="E165" s="63" t="s">
        <v>18</v>
      </c>
      <c r="F165" s="87">
        <f>15+70</f>
        <v>85</v>
      </c>
      <c r="G165" s="38"/>
      <c r="H165" s="75">
        <f t="shared" ref="H165:H171" si="44">F165*G165</f>
        <v>0</v>
      </c>
      <c r="J165" s="1"/>
      <c r="K165" s="1"/>
      <c r="L165" s="1"/>
      <c r="IU165" s="3"/>
      <c r="IV165" s="3"/>
      <c r="IW165"/>
    </row>
    <row r="166" spans="1:257" s="2" customFormat="1" ht="19.899999999999999" customHeight="1" x14ac:dyDescent="0.2">
      <c r="A166" s="183" t="s">
        <v>374</v>
      </c>
      <c r="B166" s="184"/>
      <c r="C166" s="179" t="s">
        <v>460</v>
      </c>
      <c r="D166" s="281" t="s">
        <v>463</v>
      </c>
      <c r="E166" s="282"/>
      <c r="F166" s="282"/>
      <c r="G166" s="282"/>
      <c r="H166" s="283"/>
      <c r="J166" s="1"/>
      <c r="K166" s="1"/>
      <c r="L166" s="1"/>
      <c r="IU166" s="3"/>
      <c r="IV166" s="3"/>
      <c r="IW166"/>
    </row>
    <row r="167" spans="1:257" s="2" customFormat="1" ht="19.899999999999999" customHeight="1" x14ac:dyDescent="0.2">
      <c r="A167" s="172" t="s">
        <v>375</v>
      </c>
      <c r="B167" s="114"/>
      <c r="C167" s="178" t="s">
        <v>136</v>
      </c>
      <c r="D167" s="118" t="s">
        <v>222</v>
      </c>
      <c r="E167" s="63" t="s">
        <v>18</v>
      </c>
      <c r="F167" s="87">
        <v>160</v>
      </c>
      <c r="G167" s="38"/>
      <c r="H167" s="75">
        <f t="shared" si="44"/>
        <v>0</v>
      </c>
      <c r="J167" s="1"/>
      <c r="K167" s="1"/>
      <c r="L167" s="1"/>
      <c r="IU167" s="3"/>
      <c r="IV167" s="3"/>
      <c r="IW167"/>
    </row>
    <row r="168" spans="1:257" s="2" customFormat="1" ht="19.899999999999999" customHeight="1" x14ac:dyDescent="0.2">
      <c r="A168" s="172" t="s">
        <v>376</v>
      </c>
      <c r="B168" s="114"/>
      <c r="C168" s="178" t="s">
        <v>136</v>
      </c>
      <c r="D168" s="118" t="s">
        <v>220</v>
      </c>
      <c r="E168" s="63" t="s">
        <v>18</v>
      </c>
      <c r="F168" s="87">
        <v>140</v>
      </c>
      <c r="G168" s="38"/>
      <c r="H168" s="75">
        <f t="shared" si="44"/>
        <v>0</v>
      </c>
      <c r="J168" s="1"/>
      <c r="K168" s="1"/>
      <c r="L168" s="1"/>
      <c r="IU168" s="3"/>
      <c r="IV168" s="3"/>
      <c r="IW168"/>
    </row>
    <row r="169" spans="1:257" s="2" customFormat="1" ht="19.899999999999999" customHeight="1" x14ac:dyDescent="0.2">
      <c r="A169" s="172" t="s">
        <v>377</v>
      </c>
      <c r="B169" s="114"/>
      <c r="C169" s="178" t="s">
        <v>136</v>
      </c>
      <c r="D169" s="118" t="s">
        <v>221</v>
      </c>
      <c r="E169" s="63" t="s">
        <v>18</v>
      </c>
      <c r="F169" s="87">
        <v>20</v>
      </c>
      <c r="G169" s="38"/>
      <c r="H169" s="75">
        <f t="shared" si="44"/>
        <v>0</v>
      </c>
      <c r="J169" s="1"/>
      <c r="K169" s="1"/>
      <c r="L169" s="1"/>
      <c r="IU169" s="3"/>
      <c r="IV169" s="3"/>
      <c r="IW169"/>
    </row>
    <row r="170" spans="1:257" s="2" customFormat="1" ht="18" customHeight="1" x14ac:dyDescent="0.2">
      <c r="A170" s="172" t="s">
        <v>378</v>
      </c>
      <c r="B170" s="114"/>
      <c r="C170" s="178" t="s">
        <v>136</v>
      </c>
      <c r="D170" s="124" t="s">
        <v>101</v>
      </c>
      <c r="E170" s="63" t="s">
        <v>21</v>
      </c>
      <c r="F170" s="87">
        <v>25</v>
      </c>
      <c r="G170" s="38"/>
      <c r="H170" s="75">
        <f t="shared" si="44"/>
        <v>0</v>
      </c>
      <c r="J170" s="1"/>
      <c r="K170" s="1"/>
      <c r="L170" s="1"/>
      <c r="IU170" s="3"/>
      <c r="IV170" s="3"/>
      <c r="IW170"/>
    </row>
    <row r="171" spans="1:257" s="2" customFormat="1" ht="19.899999999999999" customHeight="1" x14ac:dyDescent="0.2">
      <c r="A171" s="172" t="s">
        <v>379</v>
      </c>
      <c r="B171" s="114"/>
      <c r="C171" s="178" t="s">
        <v>136</v>
      </c>
      <c r="D171" s="118" t="s">
        <v>125</v>
      </c>
      <c r="E171" s="63" t="s">
        <v>21</v>
      </c>
      <c r="F171" s="87">
        <v>12</v>
      </c>
      <c r="G171" s="38"/>
      <c r="H171" s="75">
        <f t="shared" si="44"/>
        <v>0</v>
      </c>
      <c r="J171" s="1"/>
      <c r="K171" s="1"/>
      <c r="L171" s="1"/>
      <c r="IU171" s="3"/>
      <c r="IV171" s="3"/>
      <c r="IW171"/>
    </row>
    <row r="172" spans="1:257" s="2" customFormat="1" ht="19.899999999999999" customHeight="1" x14ac:dyDescent="0.2">
      <c r="A172" s="181" t="s">
        <v>380</v>
      </c>
      <c r="B172" s="254" t="s">
        <v>199</v>
      </c>
      <c r="C172" s="254"/>
      <c r="D172" s="254"/>
      <c r="E172" s="254"/>
      <c r="F172" s="254"/>
      <c r="G172" s="254"/>
      <c r="H172" s="254"/>
      <c r="J172" s="1"/>
      <c r="K172" s="1"/>
      <c r="L172" s="1"/>
      <c r="IU172" s="3"/>
      <c r="IV172" s="3"/>
      <c r="IW172"/>
    </row>
    <row r="173" spans="1:257" s="2" customFormat="1" ht="19.899999999999999" customHeight="1" x14ac:dyDescent="0.2">
      <c r="A173" s="18" t="s">
        <v>381</v>
      </c>
      <c r="B173" s="30"/>
      <c r="C173" s="180" t="s">
        <v>135</v>
      </c>
      <c r="D173" s="119" t="s">
        <v>74</v>
      </c>
      <c r="E173" s="62" t="s">
        <v>19</v>
      </c>
      <c r="F173" s="86">
        <v>10</v>
      </c>
      <c r="G173" s="38"/>
      <c r="H173" s="71">
        <f t="shared" ref="H173" si="45">F173*G173</f>
        <v>0</v>
      </c>
      <c r="J173" s="1"/>
      <c r="K173" s="1"/>
      <c r="L173" s="1"/>
      <c r="IU173" s="3"/>
      <c r="IV173" s="3"/>
      <c r="IW173"/>
    </row>
    <row r="174" spans="1:257" s="2" customFormat="1" ht="19.899999999999999" customHeight="1" x14ac:dyDescent="0.2">
      <c r="A174" s="18" t="s">
        <v>382</v>
      </c>
      <c r="B174" s="30"/>
      <c r="C174" s="180" t="s">
        <v>135</v>
      </c>
      <c r="D174" s="119" t="s">
        <v>75</v>
      </c>
      <c r="E174" s="62" t="s">
        <v>19</v>
      </c>
      <c r="F174" s="73">
        <v>6</v>
      </c>
      <c r="G174" s="38"/>
      <c r="H174" s="71">
        <f t="shared" ref="H174:H175" si="46">F174*G174</f>
        <v>0</v>
      </c>
      <c r="J174" s="1"/>
      <c r="K174" s="1"/>
      <c r="L174" s="1"/>
      <c r="IU174" s="3"/>
      <c r="IV174" s="3"/>
      <c r="IW174"/>
    </row>
    <row r="175" spans="1:257" s="2" customFormat="1" ht="19.899999999999999" customHeight="1" x14ac:dyDescent="0.2">
      <c r="A175" s="18" t="s">
        <v>383</v>
      </c>
      <c r="B175" s="114"/>
      <c r="C175" s="180" t="s">
        <v>135</v>
      </c>
      <c r="D175" s="122" t="s">
        <v>77</v>
      </c>
      <c r="E175" s="62" t="s">
        <v>76</v>
      </c>
      <c r="F175" s="65">
        <v>161</v>
      </c>
      <c r="G175" s="26"/>
      <c r="H175" s="54">
        <f t="shared" si="46"/>
        <v>0</v>
      </c>
      <c r="J175" s="1"/>
      <c r="K175" s="1"/>
      <c r="L175" s="1"/>
      <c r="IU175" s="3"/>
      <c r="IV175" s="3"/>
      <c r="IW175"/>
    </row>
    <row r="176" spans="1:257" s="2" customFormat="1" ht="19.899999999999999" customHeight="1" x14ac:dyDescent="0.2">
      <c r="A176" s="18" t="s">
        <v>384</v>
      </c>
      <c r="B176" s="114"/>
      <c r="C176" s="180" t="s">
        <v>135</v>
      </c>
      <c r="D176" s="122" t="s">
        <v>78</v>
      </c>
      <c r="E176" s="62" t="s">
        <v>14</v>
      </c>
      <c r="F176" s="73">
        <v>1</v>
      </c>
      <c r="G176" s="38"/>
      <c r="H176" s="71">
        <f t="shared" ref="H176:H178" si="47">F176*G176</f>
        <v>0</v>
      </c>
      <c r="J176" s="67"/>
      <c r="K176" s="81"/>
      <c r="L176" s="77"/>
      <c r="IU176" s="3"/>
      <c r="IV176" s="3"/>
      <c r="IW176"/>
    </row>
    <row r="177" spans="1:257" s="2" customFormat="1" ht="19.899999999999999" customHeight="1" x14ac:dyDescent="0.2">
      <c r="A177" s="18" t="s">
        <v>385</v>
      </c>
      <c r="B177" s="114"/>
      <c r="C177" s="180" t="s">
        <v>135</v>
      </c>
      <c r="D177" s="122" t="s">
        <v>123</v>
      </c>
      <c r="E177" s="62" t="s">
        <v>19</v>
      </c>
      <c r="F177" s="73">
        <v>7</v>
      </c>
      <c r="G177" s="38"/>
      <c r="H177" s="71">
        <f t="shared" ref="H177" si="48">F177*G177</f>
        <v>0</v>
      </c>
      <c r="J177" s="67"/>
      <c r="K177" s="81"/>
      <c r="L177" s="77"/>
      <c r="IU177" s="3"/>
      <c r="IV177" s="3"/>
      <c r="IW177"/>
    </row>
    <row r="178" spans="1:257" s="2" customFormat="1" ht="19.899999999999999" customHeight="1" x14ac:dyDescent="0.2">
      <c r="A178" s="18" t="s">
        <v>386</v>
      </c>
      <c r="B178" s="114"/>
      <c r="C178" s="180" t="s">
        <v>135</v>
      </c>
      <c r="D178" s="122" t="s">
        <v>234</v>
      </c>
      <c r="E178" s="62" t="s">
        <v>14</v>
      </c>
      <c r="F178" s="73">
        <v>1</v>
      </c>
      <c r="G178" s="38"/>
      <c r="H178" s="71">
        <f t="shared" si="47"/>
        <v>0</v>
      </c>
      <c r="J178" s="67"/>
      <c r="K178" s="81"/>
      <c r="L178" s="77"/>
      <c r="IU178" s="3"/>
      <c r="IV178" s="3"/>
      <c r="IW178"/>
    </row>
    <row r="179" spans="1:257" s="2" customFormat="1" ht="19.899999999999999" customHeight="1" x14ac:dyDescent="0.2">
      <c r="A179" s="181" t="s">
        <v>387</v>
      </c>
      <c r="B179" s="254" t="s">
        <v>200</v>
      </c>
      <c r="C179" s="254"/>
      <c r="D179" s="254"/>
      <c r="E179" s="254"/>
      <c r="F179" s="254"/>
      <c r="G179" s="254"/>
      <c r="H179" s="254"/>
      <c r="J179" s="1"/>
      <c r="K179" s="1"/>
      <c r="L179" s="1"/>
      <c r="IU179" s="3"/>
      <c r="IV179" s="3"/>
      <c r="IW179"/>
    </row>
    <row r="180" spans="1:257" s="2" customFormat="1" ht="19.899999999999999" customHeight="1" x14ac:dyDescent="0.2">
      <c r="A180" s="225" t="s">
        <v>388</v>
      </c>
      <c r="B180" s="191"/>
      <c r="C180" s="268" t="s">
        <v>389</v>
      </c>
      <c r="D180" s="268"/>
      <c r="E180" s="268"/>
      <c r="F180" s="268"/>
      <c r="G180" s="268"/>
      <c r="H180" s="268"/>
      <c r="J180" s="1"/>
      <c r="K180" s="1"/>
      <c r="L180" s="1"/>
      <c r="IU180" s="3"/>
      <c r="IV180" s="3"/>
      <c r="IW180"/>
    </row>
    <row r="181" spans="1:257" s="2" customFormat="1" ht="19.899999999999999" customHeight="1" x14ac:dyDescent="0.2">
      <c r="A181" s="188" t="s">
        <v>390</v>
      </c>
      <c r="B181" s="192"/>
      <c r="C181" s="269" t="s">
        <v>398</v>
      </c>
      <c r="D181" s="269"/>
      <c r="E181" s="269"/>
      <c r="F181" s="269"/>
      <c r="G181" s="269"/>
      <c r="H181" s="269"/>
      <c r="J181" s="1"/>
      <c r="K181" s="1"/>
      <c r="L181" s="1"/>
      <c r="IU181" s="3"/>
      <c r="IV181" s="3"/>
      <c r="IW181"/>
    </row>
    <row r="182" spans="1:257" s="2" customFormat="1" ht="19.899999999999999" customHeight="1" x14ac:dyDescent="0.2">
      <c r="A182" s="171" t="s">
        <v>391</v>
      </c>
      <c r="B182" s="177"/>
      <c r="C182" s="270" t="s">
        <v>68</v>
      </c>
      <c r="D182" s="271"/>
      <c r="E182" s="271"/>
      <c r="F182" s="271"/>
      <c r="G182" s="271"/>
      <c r="H182" s="272"/>
      <c r="J182" s="1"/>
      <c r="K182" s="1"/>
      <c r="L182" s="1"/>
      <c r="IU182" s="3"/>
      <c r="IV182" s="3"/>
      <c r="IW182"/>
    </row>
    <row r="183" spans="1:257" s="2" customFormat="1" ht="19.899999999999999" customHeight="1" x14ac:dyDescent="0.2">
      <c r="A183" s="18" t="s">
        <v>399</v>
      </c>
      <c r="B183" s="265" t="s">
        <v>66</v>
      </c>
      <c r="C183" s="180" t="s">
        <v>135</v>
      </c>
      <c r="D183" s="126" t="s">
        <v>28</v>
      </c>
      <c r="E183" s="62" t="s">
        <v>19</v>
      </c>
      <c r="F183" s="224">
        <v>1</v>
      </c>
      <c r="G183" s="40"/>
      <c r="H183" s="69">
        <f t="shared" ref="H183" si="49">F183*G183</f>
        <v>0</v>
      </c>
      <c r="J183" s="1"/>
      <c r="K183" s="1"/>
      <c r="L183" s="1"/>
      <c r="IU183" s="3"/>
      <c r="IV183" s="3"/>
      <c r="IW183"/>
    </row>
    <row r="184" spans="1:257" s="2" customFormat="1" ht="19.899999999999999" customHeight="1" x14ac:dyDescent="0.2">
      <c r="A184" s="18" t="s">
        <v>400</v>
      </c>
      <c r="B184" s="266"/>
      <c r="C184" s="180" t="s">
        <v>135</v>
      </c>
      <c r="D184" s="126" t="s">
        <v>23</v>
      </c>
      <c r="E184" s="62" t="s">
        <v>19</v>
      </c>
      <c r="F184" s="73">
        <v>1</v>
      </c>
      <c r="G184" s="38"/>
      <c r="H184" s="71">
        <f t="shared" ref="H184:H200" si="50">F184*G184</f>
        <v>0</v>
      </c>
      <c r="J184" s="1"/>
      <c r="K184" s="1"/>
      <c r="L184" s="1"/>
      <c r="IU184" s="3"/>
      <c r="IV184" s="3"/>
      <c r="IW184"/>
    </row>
    <row r="185" spans="1:257" s="2" customFormat="1" ht="19.899999999999999" customHeight="1" x14ac:dyDescent="0.2">
      <c r="A185" s="18" t="s">
        <v>401</v>
      </c>
      <c r="B185" s="266"/>
      <c r="C185" s="180" t="s">
        <v>135</v>
      </c>
      <c r="D185" s="126" t="s">
        <v>24</v>
      </c>
      <c r="E185" s="62" t="s">
        <v>19</v>
      </c>
      <c r="F185" s="73">
        <v>1</v>
      </c>
      <c r="G185" s="38"/>
      <c r="H185" s="71">
        <f t="shared" si="50"/>
        <v>0</v>
      </c>
      <c r="J185" s="1"/>
      <c r="K185" s="1"/>
      <c r="L185" s="1"/>
      <c r="IU185" s="3"/>
      <c r="IV185" s="3"/>
      <c r="IW185"/>
    </row>
    <row r="186" spans="1:257" s="2" customFormat="1" ht="19.899999999999999" customHeight="1" x14ac:dyDescent="0.2">
      <c r="A186" s="18" t="s">
        <v>402</v>
      </c>
      <c r="B186" s="266"/>
      <c r="C186" s="180" t="s">
        <v>135</v>
      </c>
      <c r="D186" s="126" t="s">
        <v>25</v>
      </c>
      <c r="E186" s="62" t="s">
        <v>19</v>
      </c>
      <c r="F186" s="73">
        <v>1</v>
      </c>
      <c r="G186" s="38"/>
      <c r="H186" s="71">
        <f t="shared" si="50"/>
        <v>0</v>
      </c>
      <c r="J186" s="1"/>
      <c r="K186" s="1"/>
      <c r="L186" s="1"/>
      <c r="IU186" s="3"/>
      <c r="IV186" s="3"/>
      <c r="IW186"/>
    </row>
    <row r="187" spans="1:257" s="2" customFormat="1" ht="19.899999999999999" customHeight="1" x14ac:dyDescent="0.2">
      <c r="A187" s="18" t="s">
        <v>403</v>
      </c>
      <c r="B187" s="266"/>
      <c r="C187" s="180" t="s">
        <v>135</v>
      </c>
      <c r="D187" s="126" t="s">
        <v>201</v>
      </c>
      <c r="E187" s="62" t="s">
        <v>19</v>
      </c>
      <c r="F187" s="73">
        <v>1</v>
      </c>
      <c r="G187" s="38"/>
      <c r="H187" s="71">
        <f t="shared" si="50"/>
        <v>0</v>
      </c>
      <c r="J187" s="1"/>
      <c r="K187" s="1"/>
      <c r="L187" s="1"/>
      <c r="IU187" s="3"/>
      <c r="IV187" s="3"/>
      <c r="IW187"/>
    </row>
    <row r="188" spans="1:257" s="2" customFormat="1" ht="19.899999999999999" customHeight="1" x14ac:dyDescent="0.2">
      <c r="A188" s="18" t="s">
        <v>404</v>
      </c>
      <c r="B188" s="266"/>
      <c r="C188" s="180" t="s">
        <v>135</v>
      </c>
      <c r="D188" s="126" t="s">
        <v>26</v>
      </c>
      <c r="E188" s="62" t="s">
        <v>19</v>
      </c>
      <c r="F188" s="73">
        <v>1</v>
      </c>
      <c r="G188" s="38"/>
      <c r="H188" s="71">
        <f t="shared" si="50"/>
        <v>0</v>
      </c>
      <c r="J188" s="1"/>
      <c r="K188" s="1"/>
      <c r="L188" s="1"/>
      <c r="IU188" s="3"/>
      <c r="IV188" s="3"/>
      <c r="IW188"/>
    </row>
    <row r="189" spans="1:257" s="2" customFormat="1" ht="19.899999999999999" customHeight="1" x14ac:dyDescent="0.2">
      <c r="A189" s="18" t="s">
        <v>405</v>
      </c>
      <c r="B189" s="266"/>
      <c r="C189" s="180" t="s">
        <v>135</v>
      </c>
      <c r="D189" s="126" t="s">
        <v>133</v>
      </c>
      <c r="E189" s="62" t="s">
        <v>19</v>
      </c>
      <c r="F189" s="73">
        <v>1</v>
      </c>
      <c r="G189" s="38"/>
      <c r="H189" s="71">
        <f t="shared" si="50"/>
        <v>0</v>
      </c>
      <c r="J189" s="1"/>
      <c r="K189" s="1"/>
      <c r="L189" s="1"/>
      <c r="IU189" s="3"/>
      <c r="IV189" s="3"/>
      <c r="IW189"/>
    </row>
    <row r="190" spans="1:257" s="2" customFormat="1" ht="19.899999999999999" customHeight="1" x14ac:dyDescent="0.2">
      <c r="A190" s="18" t="s">
        <v>406</v>
      </c>
      <c r="B190" s="267"/>
      <c r="C190" s="180" t="s">
        <v>135</v>
      </c>
      <c r="D190" s="126" t="s">
        <v>27</v>
      </c>
      <c r="E190" s="62" t="s">
        <v>19</v>
      </c>
      <c r="F190" s="73">
        <v>1</v>
      </c>
      <c r="G190" s="38"/>
      <c r="H190" s="71">
        <f t="shared" si="50"/>
        <v>0</v>
      </c>
      <c r="J190" s="1"/>
      <c r="K190" s="1"/>
      <c r="L190" s="1"/>
      <c r="IU190" s="3"/>
      <c r="IV190" s="3"/>
      <c r="IW190"/>
    </row>
    <row r="191" spans="1:257" s="2" customFormat="1" ht="19.899999999999999" customHeight="1" x14ac:dyDescent="0.2">
      <c r="A191" s="18" t="s">
        <v>407</v>
      </c>
      <c r="B191" s="79"/>
      <c r="C191" s="180" t="s">
        <v>135</v>
      </c>
      <c r="D191" s="126" t="s">
        <v>29</v>
      </c>
      <c r="E191" s="62" t="s">
        <v>19</v>
      </c>
      <c r="F191" s="73">
        <v>1</v>
      </c>
      <c r="G191" s="38"/>
      <c r="H191" s="71">
        <f t="shared" si="50"/>
        <v>0</v>
      </c>
      <c r="J191" s="1"/>
      <c r="K191" s="1"/>
      <c r="L191" s="1"/>
      <c r="IU191" s="3"/>
      <c r="IV191" s="3"/>
      <c r="IW191"/>
    </row>
    <row r="192" spans="1:257" s="2" customFormat="1" ht="19.899999999999999" customHeight="1" x14ac:dyDescent="0.2">
      <c r="A192" s="18" t="s">
        <v>408</v>
      </c>
      <c r="B192" s="265" t="s">
        <v>67</v>
      </c>
      <c r="C192" s="180" t="s">
        <v>135</v>
      </c>
      <c r="D192" s="126" t="s">
        <v>30</v>
      </c>
      <c r="E192" s="62" t="s">
        <v>19</v>
      </c>
      <c r="F192" s="73">
        <v>1</v>
      </c>
      <c r="G192" s="38"/>
      <c r="H192" s="71">
        <f t="shared" si="50"/>
        <v>0</v>
      </c>
      <c r="J192" s="1"/>
      <c r="K192" s="1"/>
      <c r="L192" s="1"/>
      <c r="IU192" s="3"/>
      <c r="IV192" s="3"/>
      <c r="IW192"/>
    </row>
    <row r="193" spans="1:257" s="2" customFormat="1" ht="19.899999999999999" customHeight="1" x14ac:dyDescent="0.2">
      <c r="A193" s="18" t="s">
        <v>409</v>
      </c>
      <c r="B193" s="266"/>
      <c r="C193" s="180" t="s">
        <v>135</v>
      </c>
      <c r="D193" s="126" t="s">
        <v>31</v>
      </c>
      <c r="E193" s="62" t="s">
        <v>19</v>
      </c>
      <c r="F193" s="73">
        <v>1</v>
      </c>
      <c r="G193" s="38"/>
      <c r="H193" s="71">
        <f t="shared" si="50"/>
        <v>0</v>
      </c>
      <c r="J193" s="1"/>
      <c r="K193" s="1"/>
      <c r="L193" s="1"/>
      <c r="IU193" s="3"/>
      <c r="IV193" s="3"/>
      <c r="IW193"/>
    </row>
    <row r="194" spans="1:257" s="2" customFormat="1" ht="19.899999999999999" customHeight="1" x14ac:dyDescent="0.2">
      <c r="A194" s="18" t="s">
        <v>410</v>
      </c>
      <c r="B194" s="267"/>
      <c r="C194" s="180" t="s">
        <v>135</v>
      </c>
      <c r="D194" s="126" t="s">
        <v>32</v>
      </c>
      <c r="E194" s="62" t="s">
        <v>19</v>
      </c>
      <c r="F194" s="73">
        <v>1</v>
      </c>
      <c r="G194" s="38"/>
      <c r="H194" s="71">
        <f t="shared" si="50"/>
        <v>0</v>
      </c>
      <c r="J194" s="1"/>
      <c r="K194" s="1"/>
      <c r="L194" s="1"/>
      <c r="IU194" s="3"/>
      <c r="IV194" s="3"/>
      <c r="IW194"/>
    </row>
    <row r="195" spans="1:257" s="2" customFormat="1" ht="19.899999999999999" customHeight="1" x14ac:dyDescent="0.2">
      <c r="A195" s="18" t="s">
        <v>411</v>
      </c>
      <c r="B195" s="265" t="s">
        <v>83</v>
      </c>
      <c r="C195" s="180" t="s">
        <v>135</v>
      </c>
      <c r="D195" s="126" t="s">
        <v>84</v>
      </c>
      <c r="E195" s="62" t="s">
        <v>19</v>
      </c>
      <c r="F195" s="73">
        <v>1</v>
      </c>
      <c r="G195" s="38"/>
      <c r="H195" s="71">
        <f t="shared" si="50"/>
        <v>0</v>
      </c>
      <c r="J195" s="1"/>
      <c r="K195" s="1"/>
      <c r="L195" s="1"/>
      <c r="IU195" s="3"/>
      <c r="IV195" s="3"/>
      <c r="IW195"/>
    </row>
    <row r="196" spans="1:257" s="2" customFormat="1" ht="19.899999999999999" customHeight="1" x14ac:dyDescent="0.2">
      <c r="A196" s="18" t="s">
        <v>412</v>
      </c>
      <c r="B196" s="266"/>
      <c r="C196" s="180" t="s">
        <v>135</v>
      </c>
      <c r="D196" s="126" t="s">
        <v>85</v>
      </c>
      <c r="E196" s="62" t="s">
        <v>19</v>
      </c>
      <c r="F196" s="73">
        <v>1</v>
      </c>
      <c r="G196" s="38"/>
      <c r="H196" s="71">
        <f t="shared" si="50"/>
        <v>0</v>
      </c>
      <c r="J196" s="1"/>
      <c r="K196" s="1"/>
      <c r="L196" s="1"/>
      <c r="IU196" s="3"/>
      <c r="IV196" s="3"/>
      <c r="IW196"/>
    </row>
    <row r="197" spans="1:257" s="2" customFormat="1" ht="19.899999999999999" customHeight="1" x14ac:dyDescent="0.2">
      <c r="A197" s="18" t="s">
        <v>413</v>
      </c>
      <c r="B197" s="266"/>
      <c r="C197" s="180" t="s">
        <v>135</v>
      </c>
      <c r="D197" s="126" t="s">
        <v>86</v>
      </c>
      <c r="E197" s="62" t="s">
        <v>19</v>
      </c>
      <c r="F197" s="73">
        <v>1</v>
      </c>
      <c r="G197" s="38"/>
      <c r="H197" s="71">
        <f t="shared" si="50"/>
        <v>0</v>
      </c>
      <c r="J197" s="1"/>
      <c r="K197" s="1"/>
      <c r="L197" s="1"/>
      <c r="IU197" s="3"/>
      <c r="IV197" s="3"/>
      <c r="IW197"/>
    </row>
    <row r="198" spans="1:257" s="2" customFormat="1" ht="19.899999999999999" customHeight="1" x14ac:dyDescent="0.2">
      <c r="A198" s="18" t="s">
        <v>414</v>
      </c>
      <c r="B198" s="266"/>
      <c r="C198" s="180" t="s">
        <v>135</v>
      </c>
      <c r="D198" s="126" t="s">
        <v>87</v>
      </c>
      <c r="E198" s="62" t="s">
        <v>19</v>
      </c>
      <c r="F198" s="73">
        <v>1</v>
      </c>
      <c r="G198" s="38"/>
      <c r="H198" s="71">
        <f t="shared" si="50"/>
        <v>0</v>
      </c>
      <c r="J198" s="1"/>
      <c r="K198" s="1"/>
      <c r="L198" s="1"/>
      <c r="IU198" s="3"/>
      <c r="IV198" s="3"/>
      <c r="IW198"/>
    </row>
    <row r="199" spans="1:257" s="2" customFormat="1" ht="19.899999999999999" customHeight="1" x14ac:dyDescent="0.2">
      <c r="A199" s="18" t="s">
        <v>415</v>
      </c>
      <c r="B199" s="266"/>
      <c r="C199" s="180" t="s">
        <v>135</v>
      </c>
      <c r="D199" s="126" t="s">
        <v>104</v>
      </c>
      <c r="E199" s="62" t="s">
        <v>19</v>
      </c>
      <c r="F199" s="73">
        <v>1</v>
      </c>
      <c r="G199" s="38"/>
      <c r="H199" s="71">
        <f t="shared" si="50"/>
        <v>0</v>
      </c>
      <c r="J199" s="1"/>
      <c r="K199" s="1"/>
      <c r="L199" s="1"/>
      <c r="IU199" s="3"/>
      <c r="IV199" s="3"/>
      <c r="IW199"/>
    </row>
    <row r="200" spans="1:257" s="2" customFormat="1" ht="19.899999999999999" customHeight="1" x14ac:dyDescent="0.2">
      <c r="A200" s="18" t="s">
        <v>416</v>
      </c>
      <c r="B200" s="267"/>
      <c r="C200" s="187" t="s">
        <v>135</v>
      </c>
      <c r="D200" s="233" t="s">
        <v>105</v>
      </c>
      <c r="E200" s="227" t="s">
        <v>19</v>
      </c>
      <c r="F200" s="228">
        <v>1</v>
      </c>
      <c r="G200" s="39"/>
      <c r="H200" s="75">
        <f t="shared" si="50"/>
        <v>0</v>
      </c>
      <c r="J200" s="1"/>
      <c r="K200" s="1"/>
      <c r="L200" s="1"/>
      <c r="IU200" s="3"/>
      <c r="IV200" s="3"/>
      <c r="IW200"/>
    </row>
    <row r="201" spans="1:257" s="2" customFormat="1" ht="19.899999999999999" customHeight="1" x14ac:dyDescent="0.2">
      <c r="A201" s="171" t="s">
        <v>392</v>
      </c>
      <c r="B201" s="173"/>
      <c r="C201" s="273" t="s">
        <v>225</v>
      </c>
      <c r="D201" s="273"/>
      <c r="E201" s="273"/>
      <c r="F201" s="273"/>
      <c r="G201" s="273"/>
      <c r="H201" s="273"/>
      <c r="J201" s="1"/>
      <c r="K201" s="1"/>
      <c r="L201" s="1"/>
      <c r="IU201" s="3"/>
      <c r="IV201" s="3"/>
      <c r="IW201"/>
    </row>
    <row r="202" spans="1:257" s="2" customFormat="1" ht="19.899999999999999" customHeight="1" x14ac:dyDescent="0.2">
      <c r="A202" s="18" t="s">
        <v>417</v>
      </c>
      <c r="B202" s="79"/>
      <c r="C202" s="186" t="s">
        <v>135</v>
      </c>
      <c r="D202" s="232" t="s">
        <v>202</v>
      </c>
      <c r="E202" s="62" t="s">
        <v>19</v>
      </c>
      <c r="F202" s="224">
        <v>1</v>
      </c>
      <c r="G202" s="40"/>
      <c r="H202" s="69">
        <f t="shared" ref="H202" si="51">F202*G202</f>
        <v>0</v>
      </c>
      <c r="J202" s="1"/>
      <c r="K202" s="1"/>
      <c r="L202" s="1"/>
      <c r="IU202" s="3"/>
      <c r="IV202" s="3"/>
      <c r="IW202"/>
    </row>
    <row r="203" spans="1:257" s="2" customFormat="1" ht="19.899999999999999" customHeight="1" x14ac:dyDescent="0.2">
      <c r="A203" s="18" t="s">
        <v>418</v>
      </c>
      <c r="B203" s="79"/>
      <c r="C203" s="180" t="s">
        <v>135</v>
      </c>
      <c r="D203" s="126" t="s">
        <v>203</v>
      </c>
      <c r="E203" s="62" t="s">
        <v>19</v>
      </c>
      <c r="F203" s="73">
        <v>1</v>
      </c>
      <c r="G203" s="38"/>
      <c r="H203" s="71">
        <f t="shared" ref="H203:H204" si="52">F203*G203</f>
        <v>0</v>
      </c>
      <c r="J203" s="1"/>
      <c r="K203" s="1"/>
      <c r="L203" s="1"/>
      <c r="IU203" s="3"/>
      <c r="IV203" s="3"/>
      <c r="IW203"/>
    </row>
    <row r="204" spans="1:257" s="2" customFormat="1" ht="19.899999999999999" customHeight="1" x14ac:dyDescent="0.2">
      <c r="A204" s="18" t="s">
        <v>419</v>
      </c>
      <c r="B204" s="79"/>
      <c r="C204" s="187" t="s">
        <v>135</v>
      </c>
      <c r="D204" s="233" t="s">
        <v>204</v>
      </c>
      <c r="E204" s="227" t="s">
        <v>19</v>
      </c>
      <c r="F204" s="228">
        <v>1</v>
      </c>
      <c r="G204" s="39"/>
      <c r="H204" s="75">
        <f t="shared" si="52"/>
        <v>0</v>
      </c>
      <c r="J204" s="1"/>
      <c r="K204" s="1"/>
      <c r="L204" s="1"/>
      <c r="IU204" s="3"/>
      <c r="IV204" s="3"/>
      <c r="IW204"/>
    </row>
    <row r="205" spans="1:257" s="2" customFormat="1" ht="19.899999999999999" customHeight="1" x14ac:dyDescent="0.2">
      <c r="A205" s="174" t="s">
        <v>393</v>
      </c>
      <c r="B205" s="175"/>
      <c r="C205" s="269" t="s">
        <v>80</v>
      </c>
      <c r="D205" s="269"/>
      <c r="E205" s="269"/>
      <c r="F205" s="269"/>
      <c r="G205" s="269"/>
      <c r="H205" s="269"/>
      <c r="J205" s="1"/>
      <c r="K205" s="1"/>
      <c r="L205" s="1"/>
      <c r="IU205" s="3"/>
      <c r="IV205" s="3"/>
      <c r="IW205"/>
    </row>
    <row r="206" spans="1:257" s="2" customFormat="1" ht="19.899999999999999" customHeight="1" x14ac:dyDescent="0.2">
      <c r="A206" s="18" t="s">
        <v>394</v>
      </c>
      <c r="B206" s="265" t="s">
        <v>79</v>
      </c>
      <c r="C206" s="186" t="s">
        <v>135</v>
      </c>
      <c r="D206" s="118" t="s">
        <v>120</v>
      </c>
      <c r="E206" s="62" t="s">
        <v>19</v>
      </c>
      <c r="F206" s="224">
        <v>1</v>
      </c>
      <c r="G206" s="40"/>
      <c r="H206" s="69">
        <f t="shared" ref="H206" si="53">F206*G206</f>
        <v>0</v>
      </c>
      <c r="J206" s="1"/>
      <c r="K206" s="1"/>
      <c r="L206" s="1"/>
      <c r="IU206" s="3"/>
      <c r="IV206" s="3"/>
      <c r="IW206"/>
    </row>
    <row r="207" spans="1:257" s="2" customFormat="1" ht="19.899999999999999" customHeight="1" x14ac:dyDescent="0.2">
      <c r="A207" s="18" t="s">
        <v>395</v>
      </c>
      <c r="B207" s="266"/>
      <c r="C207" s="180" t="s">
        <v>135</v>
      </c>
      <c r="D207" s="119" t="s">
        <v>121</v>
      </c>
      <c r="E207" s="62" t="s">
        <v>19</v>
      </c>
      <c r="F207" s="73">
        <v>1</v>
      </c>
      <c r="G207" s="38"/>
      <c r="H207" s="71">
        <f t="shared" ref="H207:H214" si="54">F207*G207</f>
        <v>0</v>
      </c>
      <c r="J207" s="1"/>
      <c r="K207" s="1"/>
      <c r="L207" s="1"/>
      <c r="IU207" s="3"/>
      <c r="IV207" s="3"/>
      <c r="IW207"/>
    </row>
    <row r="208" spans="1:257" s="2" customFormat="1" ht="19.899999999999999" customHeight="1" x14ac:dyDescent="0.2">
      <c r="A208" s="18" t="s">
        <v>396</v>
      </c>
      <c r="B208" s="267"/>
      <c r="C208" s="180" t="s">
        <v>135</v>
      </c>
      <c r="D208" s="119" t="s">
        <v>122</v>
      </c>
      <c r="E208" s="62" t="s">
        <v>19</v>
      </c>
      <c r="F208" s="73">
        <v>1</v>
      </c>
      <c r="G208" s="38"/>
      <c r="H208" s="71">
        <f t="shared" si="54"/>
        <v>0</v>
      </c>
      <c r="J208" s="1"/>
      <c r="K208" s="1"/>
      <c r="L208" s="1"/>
      <c r="IU208" s="3"/>
      <c r="IV208" s="3"/>
      <c r="IW208"/>
    </row>
    <row r="209" spans="1:257" s="2" customFormat="1" ht="19.899999999999999" customHeight="1" x14ac:dyDescent="0.2">
      <c r="A209" s="18" t="s">
        <v>420</v>
      </c>
      <c r="B209" s="79"/>
      <c r="C209" s="180" t="s">
        <v>135</v>
      </c>
      <c r="D209" s="119" t="s">
        <v>205</v>
      </c>
      <c r="E209" s="62" t="s">
        <v>19</v>
      </c>
      <c r="F209" s="73">
        <v>1</v>
      </c>
      <c r="G209" s="38"/>
      <c r="H209" s="71">
        <f t="shared" si="54"/>
        <v>0</v>
      </c>
      <c r="J209" s="1"/>
      <c r="K209" s="1"/>
      <c r="L209" s="1"/>
      <c r="IU209" s="3"/>
      <c r="IV209" s="3"/>
      <c r="IW209"/>
    </row>
    <row r="210" spans="1:257" s="2" customFormat="1" ht="19.899999999999999" customHeight="1" x14ac:dyDescent="0.2">
      <c r="A210" s="18" t="s">
        <v>421</v>
      </c>
      <c r="B210" s="79"/>
      <c r="C210" s="180" t="s">
        <v>135</v>
      </c>
      <c r="D210" s="157" t="s">
        <v>235</v>
      </c>
      <c r="E210" s="62" t="s">
        <v>19</v>
      </c>
      <c r="F210" s="73">
        <v>1</v>
      </c>
      <c r="G210" s="38"/>
      <c r="H210" s="71">
        <f t="shared" si="54"/>
        <v>0</v>
      </c>
      <c r="J210" s="1"/>
      <c r="K210" s="1"/>
      <c r="L210" s="1"/>
      <c r="IU210" s="3"/>
      <c r="IV210" s="3"/>
      <c r="IW210"/>
    </row>
    <row r="211" spans="1:257" s="2" customFormat="1" ht="19.899999999999999" customHeight="1" x14ac:dyDescent="0.2">
      <c r="A211" s="18" t="s">
        <v>422</v>
      </c>
      <c r="B211" s="79"/>
      <c r="C211" s="180" t="s">
        <v>135</v>
      </c>
      <c r="D211" s="157" t="s">
        <v>236</v>
      </c>
      <c r="E211" s="62" t="s">
        <v>19</v>
      </c>
      <c r="F211" s="73">
        <v>1</v>
      </c>
      <c r="G211" s="38"/>
      <c r="H211" s="71">
        <f t="shared" si="54"/>
        <v>0</v>
      </c>
      <c r="J211" s="1"/>
      <c r="K211" s="1"/>
      <c r="L211" s="1"/>
      <c r="IU211" s="3"/>
      <c r="IV211" s="3"/>
      <c r="IW211"/>
    </row>
    <row r="212" spans="1:257" s="2" customFormat="1" ht="19.899999999999999" customHeight="1" x14ac:dyDescent="0.2">
      <c r="A212" s="18" t="s">
        <v>423</v>
      </c>
      <c r="B212" s="79"/>
      <c r="C212" s="180" t="s">
        <v>135</v>
      </c>
      <c r="D212" s="157" t="s">
        <v>237</v>
      </c>
      <c r="E212" s="62" t="s">
        <v>19</v>
      </c>
      <c r="F212" s="73">
        <v>1</v>
      </c>
      <c r="G212" s="38"/>
      <c r="H212" s="71">
        <f t="shared" si="54"/>
        <v>0</v>
      </c>
      <c r="J212" s="1"/>
      <c r="K212" s="1"/>
      <c r="L212" s="1"/>
      <c r="IU212" s="3"/>
      <c r="IV212" s="3"/>
      <c r="IW212"/>
    </row>
    <row r="213" spans="1:257" s="2" customFormat="1" ht="19.899999999999999" customHeight="1" x14ac:dyDescent="0.2">
      <c r="A213" s="18" t="s">
        <v>424</v>
      </c>
      <c r="B213" s="79"/>
      <c r="C213" s="180" t="s">
        <v>135</v>
      </c>
      <c r="D213" s="157" t="s">
        <v>238</v>
      </c>
      <c r="E213" s="62" t="s">
        <v>19</v>
      </c>
      <c r="F213" s="73">
        <v>1</v>
      </c>
      <c r="G213" s="38"/>
      <c r="H213" s="71">
        <f t="shared" si="54"/>
        <v>0</v>
      </c>
      <c r="J213" s="1"/>
      <c r="K213" s="1"/>
      <c r="L213" s="1"/>
      <c r="IU213" s="3"/>
      <c r="IV213" s="3"/>
      <c r="IW213"/>
    </row>
    <row r="214" spans="1:257" s="2" customFormat="1" ht="19.899999999999999" customHeight="1" x14ac:dyDescent="0.2">
      <c r="A214" s="18" t="s">
        <v>425</v>
      </c>
      <c r="B214" s="79"/>
      <c r="C214" s="187" t="s">
        <v>135</v>
      </c>
      <c r="D214" s="226" t="s">
        <v>239</v>
      </c>
      <c r="E214" s="227" t="s">
        <v>19</v>
      </c>
      <c r="F214" s="228">
        <v>1</v>
      </c>
      <c r="G214" s="39"/>
      <c r="H214" s="75">
        <f t="shared" si="54"/>
        <v>0</v>
      </c>
      <c r="J214" s="1"/>
      <c r="K214" s="1"/>
      <c r="L214" s="1"/>
      <c r="IU214" s="3"/>
      <c r="IV214" s="3"/>
      <c r="IW214"/>
    </row>
    <row r="215" spans="1:257" s="2" customFormat="1" ht="19.899999999999999" customHeight="1" x14ac:dyDescent="0.2">
      <c r="A215" s="174" t="s">
        <v>397</v>
      </c>
      <c r="B215" s="175"/>
      <c r="C215" s="269" t="s">
        <v>206</v>
      </c>
      <c r="D215" s="269"/>
      <c r="E215" s="269"/>
      <c r="F215" s="269"/>
      <c r="G215" s="269"/>
      <c r="H215" s="269"/>
      <c r="J215" s="1"/>
      <c r="K215" s="1"/>
      <c r="L215" s="1"/>
      <c r="IU215" s="3"/>
      <c r="IV215" s="3"/>
      <c r="IW215"/>
    </row>
    <row r="216" spans="1:257" s="2" customFormat="1" ht="19.899999999999999" customHeight="1" x14ac:dyDescent="0.2">
      <c r="A216" s="18" t="s">
        <v>426</v>
      </c>
      <c r="B216" s="79"/>
      <c r="C216" s="186" t="s">
        <v>135</v>
      </c>
      <c r="D216" s="118" t="s">
        <v>207</v>
      </c>
      <c r="E216" s="152" t="s">
        <v>14</v>
      </c>
      <c r="F216" s="229">
        <v>1</v>
      </c>
      <c r="G216" s="38"/>
      <c r="H216" s="69">
        <f t="shared" ref="H216:H219" si="55">F216*G216</f>
        <v>0</v>
      </c>
      <c r="J216" s="1"/>
      <c r="K216" s="1"/>
      <c r="L216" s="1"/>
      <c r="IU216" s="3"/>
      <c r="IV216" s="3"/>
      <c r="IW216"/>
    </row>
    <row r="217" spans="1:257" s="162" customFormat="1" ht="19.899999999999999" customHeight="1" x14ac:dyDescent="0.2">
      <c r="A217" s="18" t="s">
        <v>427</v>
      </c>
      <c r="B217" s="158"/>
      <c r="C217" s="180" t="s">
        <v>135</v>
      </c>
      <c r="D217" s="159" t="s">
        <v>208</v>
      </c>
      <c r="E217" s="160" t="s">
        <v>14</v>
      </c>
      <c r="F217" s="161">
        <v>1</v>
      </c>
      <c r="G217" s="38"/>
      <c r="H217" s="230">
        <f t="shared" si="55"/>
        <v>0</v>
      </c>
      <c r="J217" s="163"/>
      <c r="K217" s="163"/>
      <c r="L217" s="163"/>
      <c r="IU217" s="164"/>
      <c r="IV217" s="164"/>
      <c r="IW217" s="165"/>
    </row>
    <row r="218" spans="1:257" s="2" customFormat="1" ht="19.899999999999999" customHeight="1" x14ac:dyDescent="0.2">
      <c r="A218" s="18" t="s">
        <v>428</v>
      </c>
      <c r="B218" s="79"/>
      <c r="C218" s="180" t="s">
        <v>135</v>
      </c>
      <c r="D218" s="119" t="s">
        <v>81</v>
      </c>
      <c r="E218" s="27" t="s">
        <v>14</v>
      </c>
      <c r="F218" s="78">
        <v>1</v>
      </c>
      <c r="G218" s="38"/>
      <c r="H218" s="71">
        <f t="shared" si="55"/>
        <v>0</v>
      </c>
      <c r="J218" s="1"/>
      <c r="K218" s="1"/>
      <c r="L218" s="1"/>
      <c r="IU218" s="3"/>
      <c r="IV218" s="3"/>
      <c r="IW218"/>
    </row>
    <row r="219" spans="1:257" s="2" customFormat="1" ht="19.899999999999999" customHeight="1" x14ac:dyDescent="0.2">
      <c r="A219" s="18" t="s">
        <v>429</v>
      </c>
      <c r="B219" s="116"/>
      <c r="C219" s="187" t="s">
        <v>135</v>
      </c>
      <c r="D219" s="103" t="s">
        <v>209</v>
      </c>
      <c r="E219" s="151" t="s">
        <v>14</v>
      </c>
      <c r="F219" s="231">
        <v>1</v>
      </c>
      <c r="G219" s="39"/>
      <c r="H219" s="75">
        <f t="shared" si="55"/>
        <v>0</v>
      </c>
      <c r="J219" s="1"/>
      <c r="K219" s="1"/>
      <c r="L219" s="1"/>
      <c r="IU219" s="3"/>
      <c r="IV219" s="3"/>
      <c r="IW219"/>
    </row>
    <row r="220" spans="1:257" s="2" customFormat="1" ht="19.899999999999999" customHeight="1" x14ac:dyDescent="0.2">
      <c r="A220" s="174" t="s">
        <v>430</v>
      </c>
      <c r="B220" s="190"/>
      <c r="C220" s="269" t="s">
        <v>20</v>
      </c>
      <c r="D220" s="269"/>
      <c r="E220" s="269"/>
      <c r="F220" s="269"/>
      <c r="G220" s="269"/>
      <c r="H220" s="269"/>
      <c r="J220" s="1"/>
      <c r="K220" s="1"/>
      <c r="L220" s="1"/>
      <c r="IU220" s="3"/>
      <c r="IV220" s="3"/>
      <c r="IW220"/>
    </row>
    <row r="221" spans="1:257" s="2" customFormat="1" ht="19.899999999999999" customHeight="1" x14ac:dyDescent="0.2">
      <c r="A221" s="18" t="s">
        <v>431</v>
      </c>
      <c r="B221" s="37"/>
      <c r="C221" s="186" t="s">
        <v>135</v>
      </c>
      <c r="D221" s="232" t="s">
        <v>106</v>
      </c>
      <c r="E221" s="62" t="s">
        <v>19</v>
      </c>
      <c r="F221" s="224">
        <v>1</v>
      </c>
      <c r="G221" s="40"/>
      <c r="H221" s="69">
        <f t="shared" ref="H221" si="56">F221*G221</f>
        <v>0</v>
      </c>
      <c r="J221" s="1"/>
      <c r="K221" s="1"/>
      <c r="L221" s="1"/>
      <c r="IU221" s="3"/>
      <c r="IV221" s="3"/>
      <c r="IW221"/>
    </row>
    <row r="222" spans="1:257" s="2" customFormat="1" ht="19.899999999999999" customHeight="1" x14ac:dyDescent="0.2">
      <c r="A222" s="18" t="s">
        <v>432</v>
      </c>
      <c r="B222" s="37"/>
      <c r="C222" s="180" t="s">
        <v>135</v>
      </c>
      <c r="D222" s="126" t="s">
        <v>107</v>
      </c>
      <c r="E222" s="62" t="s">
        <v>19</v>
      </c>
      <c r="F222" s="73">
        <v>1</v>
      </c>
      <c r="G222" s="38"/>
      <c r="H222" s="71">
        <f t="shared" ref="H222:H233" si="57">F222*G222</f>
        <v>0</v>
      </c>
      <c r="J222" s="1"/>
      <c r="K222" s="1"/>
      <c r="L222" s="1"/>
      <c r="IU222" s="3"/>
      <c r="IV222" s="3"/>
      <c r="IW222"/>
    </row>
    <row r="223" spans="1:257" s="2" customFormat="1" ht="19.899999999999999" customHeight="1" x14ac:dyDescent="0.2">
      <c r="A223" s="18" t="s">
        <v>433</v>
      </c>
      <c r="B223" s="37"/>
      <c r="C223" s="180" t="s">
        <v>135</v>
      </c>
      <c r="D223" s="126" t="s">
        <v>33</v>
      </c>
      <c r="E223" s="62" t="s">
        <v>19</v>
      </c>
      <c r="F223" s="73">
        <v>1</v>
      </c>
      <c r="G223" s="38"/>
      <c r="H223" s="71">
        <f t="shared" si="57"/>
        <v>0</v>
      </c>
      <c r="J223" s="1"/>
      <c r="K223" s="1"/>
      <c r="L223" s="1"/>
      <c r="IU223" s="3"/>
      <c r="IV223" s="3"/>
      <c r="IW223"/>
    </row>
    <row r="224" spans="1:257" s="2" customFormat="1" ht="19.899999999999999" customHeight="1" x14ac:dyDescent="0.2">
      <c r="A224" s="18" t="s">
        <v>434</v>
      </c>
      <c r="B224" s="37"/>
      <c r="C224" s="180" t="s">
        <v>135</v>
      </c>
      <c r="D224" s="126" t="s">
        <v>34</v>
      </c>
      <c r="E224" s="62" t="s">
        <v>19</v>
      </c>
      <c r="F224" s="73">
        <v>1</v>
      </c>
      <c r="G224" s="38"/>
      <c r="H224" s="71">
        <f t="shared" si="57"/>
        <v>0</v>
      </c>
      <c r="J224" s="1"/>
      <c r="K224" s="1"/>
      <c r="L224" s="1"/>
      <c r="IU224" s="3"/>
      <c r="IV224" s="3"/>
      <c r="IW224"/>
    </row>
    <row r="225" spans="1:257" s="2" customFormat="1" ht="19.899999999999999" customHeight="1" x14ac:dyDescent="0.2">
      <c r="A225" s="18" t="s">
        <v>435</v>
      </c>
      <c r="B225" s="37"/>
      <c r="C225" s="180" t="s">
        <v>135</v>
      </c>
      <c r="D225" s="126" t="s">
        <v>35</v>
      </c>
      <c r="E225" s="62" t="s">
        <v>19</v>
      </c>
      <c r="F225" s="73">
        <v>1</v>
      </c>
      <c r="G225" s="38"/>
      <c r="H225" s="71">
        <f t="shared" si="57"/>
        <v>0</v>
      </c>
      <c r="J225" s="1"/>
      <c r="K225" s="1"/>
      <c r="L225" s="1"/>
      <c r="IU225" s="3"/>
      <c r="IV225" s="3"/>
      <c r="IW225"/>
    </row>
    <row r="226" spans="1:257" s="2" customFormat="1" ht="19.899999999999999" customHeight="1" x14ac:dyDescent="0.2">
      <c r="A226" s="18" t="s">
        <v>436</v>
      </c>
      <c r="B226" s="37"/>
      <c r="C226" s="180" t="s">
        <v>135</v>
      </c>
      <c r="D226" s="126" t="s">
        <v>226</v>
      </c>
      <c r="E226" s="62" t="s">
        <v>19</v>
      </c>
      <c r="F226" s="73">
        <v>1</v>
      </c>
      <c r="G226" s="38"/>
      <c r="H226" s="71">
        <f t="shared" si="57"/>
        <v>0</v>
      </c>
      <c r="J226" s="1"/>
      <c r="K226" s="1"/>
      <c r="L226" s="1"/>
      <c r="IU226" s="3"/>
      <c r="IV226" s="3"/>
      <c r="IW226"/>
    </row>
    <row r="227" spans="1:257" s="2" customFormat="1" ht="19.899999999999999" customHeight="1" x14ac:dyDescent="0.2">
      <c r="A227" s="18" t="s">
        <v>437</v>
      </c>
      <c r="B227" s="37"/>
      <c r="C227" s="180" t="s">
        <v>135</v>
      </c>
      <c r="D227" s="126" t="s">
        <v>36</v>
      </c>
      <c r="E227" s="62" t="s">
        <v>19</v>
      </c>
      <c r="F227" s="73">
        <v>1</v>
      </c>
      <c r="G227" s="38"/>
      <c r="H227" s="71">
        <f t="shared" si="57"/>
        <v>0</v>
      </c>
      <c r="J227" s="1"/>
      <c r="K227" s="1"/>
      <c r="L227" s="1"/>
      <c r="IU227" s="3"/>
      <c r="IV227" s="3"/>
      <c r="IW227"/>
    </row>
    <row r="228" spans="1:257" s="2" customFormat="1" ht="19.899999999999999" customHeight="1" x14ac:dyDescent="0.2">
      <c r="A228" s="18" t="s">
        <v>438</v>
      </c>
      <c r="B228" s="37"/>
      <c r="C228" s="180" t="s">
        <v>135</v>
      </c>
      <c r="D228" s="126" t="s">
        <v>37</v>
      </c>
      <c r="E228" s="62" t="s">
        <v>19</v>
      </c>
      <c r="F228" s="73">
        <v>1</v>
      </c>
      <c r="G228" s="38"/>
      <c r="H228" s="71">
        <f t="shared" si="57"/>
        <v>0</v>
      </c>
      <c r="J228" s="1"/>
      <c r="K228" s="1"/>
      <c r="L228" s="1"/>
      <c r="IU228" s="3"/>
      <c r="IV228" s="3"/>
      <c r="IW228"/>
    </row>
    <row r="229" spans="1:257" s="2" customFormat="1" ht="19.899999999999999" customHeight="1" x14ac:dyDescent="0.2">
      <c r="A229" s="18" t="s">
        <v>439</v>
      </c>
      <c r="B229" s="37"/>
      <c r="C229" s="180" t="s">
        <v>135</v>
      </c>
      <c r="D229" s="126" t="s">
        <v>38</v>
      </c>
      <c r="E229" s="62" t="s">
        <v>19</v>
      </c>
      <c r="F229" s="73">
        <v>1</v>
      </c>
      <c r="G229" s="38"/>
      <c r="H229" s="71">
        <f t="shared" si="57"/>
        <v>0</v>
      </c>
      <c r="J229" s="1"/>
      <c r="K229" s="1"/>
      <c r="L229" s="1"/>
      <c r="IU229" s="3"/>
      <c r="IV229" s="3"/>
      <c r="IW229"/>
    </row>
    <row r="230" spans="1:257" s="2" customFormat="1" ht="19.899999999999999" customHeight="1" x14ac:dyDescent="0.2">
      <c r="A230" s="18" t="s">
        <v>440</v>
      </c>
      <c r="B230" s="37"/>
      <c r="C230" s="180" t="s">
        <v>135</v>
      </c>
      <c r="D230" s="126" t="s">
        <v>39</v>
      </c>
      <c r="E230" s="62" t="s">
        <v>19</v>
      </c>
      <c r="F230" s="73">
        <v>1</v>
      </c>
      <c r="G230" s="38"/>
      <c r="H230" s="71">
        <f t="shared" si="57"/>
        <v>0</v>
      </c>
      <c r="J230" s="1"/>
      <c r="K230" s="1"/>
      <c r="L230" s="1"/>
      <c r="IU230" s="3"/>
      <c r="IV230" s="3"/>
      <c r="IW230"/>
    </row>
    <row r="231" spans="1:257" s="2" customFormat="1" ht="19.899999999999999" customHeight="1" x14ac:dyDescent="0.2">
      <c r="A231" s="18" t="s">
        <v>441</v>
      </c>
      <c r="B231" s="37"/>
      <c r="C231" s="180" t="s">
        <v>135</v>
      </c>
      <c r="D231" s="126" t="s">
        <v>42</v>
      </c>
      <c r="E231" s="62" t="s">
        <v>19</v>
      </c>
      <c r="F231" s="73">
        <v>1</v>
      </c>
      <c r="G231" s="38"/>
      <c r="H231" s="71">
        <f t="shared" si="57"/>
        <v>0</v>
      </c>
      <c r="J231" s="1"/>
      <c r="K231" s="1"/>
      <c r="L231" s="1"/>
      <c r="IU231" s="3"/>
      <c r="IV231" s="3"/>
      <c r="IW231"/>
    </row>
    <row r="232" spans="1:257" s="2" customFormat="1" ht="19.899999999999999" customHeight="1" x14ac:dyDescent="0.2">
      <c r="A232" s="18" t="s">
        <v>442</v>
      </c>
      <c r="B232" s="45"/>
      <c r="C232" s="180" t="s">
        <v>135</v>
      </c>
      <c r="D232" s="126" t="s">
        <v>115</v>
      </c>
      <c r="E232" s="62" t="s">
        <v>19</v>
      </c>
      <c r="F232" s="73">
        <v>1</v>
      </c>
      <c r="G232" s="38"/>
      <c r="H232" s="71">
        <f t="shared" si="57"/>
        <v>0</v>
      </c>
      <c r="J232" s="1"/>
      <c r="K232" s="1"/>
      <c r="L232" s="1"/>
      <c r="IU232" s="3"/>
      <c r="IV232" s="3"/>
      <c r="IW232"/>
    </row>
    <row r="233" spans="1:257" s="2" customFormat="1" ht="19.899999999999999" customHeight="1" x14ac:dyDescent="0.2">
      <c r="A233" s="18" t="s">
        <v>443</v>
      </c>
      <c r="B233" s="45"/>
      <c r="C233" s="180" t="s">
        <v>135</v>
      </c>
      <c r="D233" s="126" t="s">
        <v>116</v>
      </c>
      <c r="E233" s="62" t="s">
        <v>19</v>
      </c>
      <c r="F233" s="73">
        <v>1</v>
      </c>
      <c r="G233" s="38"/>
      <c r="H233" s="71">
        <f t="shared" si="57"/>
        <v>0</v>
      </c>
      <c r="J233" s="1"/>
      <c r="K233" s="1"/>
      <c r="L233" s="1"/>
      <c r="IU233" s="3"/>
      <c r="IV233" s="3"/>
      <c r="IW233"/>
    </row>
    <row r="234" spans="1:257" s="2" customFormat="1" ht="19.899999999999999" customHeight="1" x14ac:dyDescent="0.2">
      <c r="A234" s="181" t="s">
        <v>444</v>
      </c>
      <c r="B234" s="254" t="s">
        <v>210</v>
      </c>
      <c r="C234" s="254"/>
      <c r="D234" s="254"/>
      <c r="E234" s="254"/>
      <c r="F234" s="254"/>
      <c r="G234" s="254"/>
      <c r="H234" s="254"/>
      <c r="J234" s="1"/>
      <c r="K234" s="1"/>
      <c r="L234" s="1"/>
      <c r="IU234" s="3"/>
      <c r="IV234" s="3"/>
      <c r="IW234"/>
    </row>
    <row r="235" spans="1:257" s="2" customFormat="1" ht="19.899999999999999" customHeight="1" x14ac:dyDescent="0.2">
      <c r="A235" s="188" t="s">
        <v>445</v>
      </c>
      <c r="B235" s="193"/>
      <c r="C235" s="293" t="s">
        <v>446</v>
      </c>
      <c r="D235" s="294"/>
      <c r="E235" s="294"/>
      <c r="F235" s="294"/>
      <c r="G235" s="294"/>
      <c r="H235" s="295"/>
      <c r="J235" s="1"/>
      <c r="K235" s="1"/>
      <c r="L235" s="1"/>
      <c r="IU235" s="3"/>
      <c r="IV235" s="3"/>
      <c r="IW235"/>
    </row>
    <row r="236" spans="1:257" s="2" customFormat="1" ht="19.899999999999999" customHeight="1" x14ac:dyDescent="0.2">
      <c r="A236" s="88" t="s">
        <v>447</v>
      </c>
      <c r="B236" s="110"/>
      <c r="C236" s="180" t="s">
        <v>135</v>
      </c>
      <c r="D236" s="119" t="s">
        <v>242</v>
      </c>
      <c r="E236" s="60" t="s">
        <v>19</v>
      </c>
      <c r="F236" s="89">
        <v>1</v>
      </c>
      <c r="G236" s="38"/>
      <c r="H236" s="80">
        <f t="shared" ref="H236:H238" si="58">F236*G236</f>
        <v>0</v>
      </c>
      <c r="J236" s="1"/>
      <c r="K236" s="1"/>
      <c r="L236" s="1"/>
      <c r="IU236" s="3"/>
      <c r="IV236" s="3"/>
      <c r="IW236"/>
    </row>
    <row r="237" spans="1:257" s="2" customFormat="1" ht="19.899999999999999" customHeight="1" x14ac:dyDescent="0.2">
      <c r="A237" s="88" t="s">
        <v>448</v>
      </c>
      <c r="B237" s="110"/>
      <c r="C237" s="180" t="s">
        <v>135</v>
      </c>
      <c r="D237" s="119" t="s">
        <v>243</v>
      </c>
      <c r="E237" s="60" t="s">
        <v>19</v>
      </c>
      <c r="F237" s="89">
        <v>1</v>
      </c>
      <c r="G237" s="38"/>
      <c r="H237" s="80">
        <f>F237*G237</f>
        <v>0</v>
      </c>
      <c r="J237" s="1"/>
      <c r="K237" s="1"/>
      <c r="L237" s="1"/>
      <c r="IU237" s="3"/>
      <c r="IV237" s="3"/>
      <c r="IW237"/>
    </row>
    <row r="238" spans="1:257" s="2" customFormat="1" ht="19.899999999999999" customHeight="1" x14ac:dyDescent="0.2">
      <c r="A238" s="188" t="s">
        <v>449</v>
      </c>
      <c r="B238" s="194"/>
      <c r="C238" s="180" t="s">
        <v>135</v>
      </c>
      <c r="D238" s="195" t="s">
        <v>241</v>
      </c>
      <c r="E238" s="196" t="s">
        <v>19</v>
      </c>
      <c r="F238" s="197">
        <v>1</v>
      </c>
      <c r="G238" s="198"/>
      <c r="H238" s="199">
        <f t="shared" si="58"/>
        <v>0</v>
      </c>
      <c r="J238" s="1"/>
      <c r="K238" s="1"/>
      <c r="L238" s="1"/>
      <c r="IU238" s="3"/>
      <c r="IV238" s="3"/>
      <c r="IW238"/>
    </row>
    <row r="239" spans="1:257" s="95" customFormat="1" ht="19.899999999999999" customHeight="1" x14ac:dyDescent="0.2">
      <c r="A239" s="188" t="s">
        <v>450</v>
      </c>
      <c r="B239" s="189"/>
      <c r="C239" s="180" t="s">
        <v>135</v>
      </c>
      <c r="D239" s="200" t="s">
        <v>108</v>
      </c>
      <c r="E239" s="196" t="s">
        <v>19</v>
      </c>
      <c r="F239" s="197">
        <v>3</v>
      </c>
      <c r="G239" s="201"/>
      <c r="H239" s="176">
        <f>F239*G239</f>
        <v>0</v>
      </c>
      <c r="I239" s="98"/>
      <c r="J239" s="99"/>
      <c r="K239" s="138"/>
      <c r="L239" s="138"/>
      <c r="M239" s="2"/>
      <c r="N239" s="2"/>
      <c r="O239" s="2"/>
      <c r="P239" s="2"/>
      <c r="Q239" s="2"/>
      <c r="R239" s="2"/>
      <c r="S239" s="2"/>
      <c r="T239" s="2"/>
      <c r="U239" s="2"/>
      <c r="V239" s="2"/>
      <c r="IU239" s="96"/>
      <c r="IV239" s="96"/>
      <c r="IW239" s="97"/>
    </row>
    <row r="240" spans="1:257" s="2" customFormat="1" ht="19.899999999999999" customHeight="1" x14ac:dyDescent="0.2">
      <c r="A240" s="188" t="s">
        <v>451</v>
      </c>
      <c r="B240" s="194"/>
      <c r="C240" s="180" t="s">
        <v>135</v>
      </c>
      <c r="D240" s="195" t="s">
        <v>195</v>
      </c>
      <c r="E240" s="196" t="s">
        <v>18</v>
      </c>
      <c r="F240" s="202">
        <v>30</v>
      </c>
      <c r="G240" s="198"/>
      <c r="H240" s="199">
        <f t="shared" ref="H240" si="59">F240*G240</f>
        <v>0</v>
      </c>
      <c r="J240" s="1"/>
      <c r="K240" s="1"/>
      <c r="L240" s="1"/>
      <c r="IU240" s="3"/>
      <c r="IV240" s="3"/>
      <c r="IW240"/>
    </row>
    <row r="241" spans="1:257" s="2" customFormat="1" ht="19.899999999999999" customHeight="1" x14ac:dyDescent="0.2">
      <c r="A241" s="188" t="s">
        <v>452</v>
      </c>
      <c r="B241" s="194"/>
      <c r="C241" s="180" t="s">
        <v>135</v>
      </c>
      <c r="D241" s="195" t="s">
        <v>240</v>
      </c>
      <c r="E241" s="196" t="s">
        <v>18</v>
      </c>
      <c r="F241" s="202">
        <v>42</v>
      </c>
      <c r="G241" s="198"/>
      <c r="H241" s="199">
        <f t="shared" ref="H241" si="60">F241*G241</f>
        <v>0</v>
      </c>
      <c r="J241" s="1"/>
      <c r="K241" s="1"/>
      <c r="L241" s="1"/>
      <c r="IU241" s="3"/>
      <c r="IV241" s="3"/>
      <c r="IW241"/>
    </row>
    <row r="242" spans="1:257" ht="19.899999999999999" customHeight="1" x14ac:dyDescent="0.2">
      <c r="A242" s="284" t="s">
        <v>9</v>
      </c>
      <c r="B242" s="285"/>
      <c r="C242" s="285"/>
      <c r="D242" s="285"/>
      <c r="E242" s="285"/>
      <c r="F242" s="286"/>
      <c r="G242" s="19"/>
      <c r="H242" s="20">
        <f>SUM(H114:H241)</f>
        <v>0</v>
      </c>
    </row>
    <row r="243" spans="1:257" ht="21.75" customHeight="1" x14ac:dyDescent="0.2">
      <c r="A243" s="236"/>
      <c r="B243" s="237"/>
      <c r="C243" s="238"/>
      <c r="D243" s="236"/>
      <c r="E243" s="237"/>
      <c r="F243" s="238"/>
      <c r="G243" s="239"/>
      <c r="H243" s="21"/>
    </row>
    <row r="244" spans="1:257" ht="13.9" customHeight="1" x14ac:dyDescent="0.2">
      <c r="A244" s="247" t="s">
        <v>459</v>
      </c>
      <c r="B244" s="248"/>
      <c r="C244" s="248"/>
      <c r="D244" s="248"/>
      <c r="E244" s="248"/>
      <c r="F244" s="249"/>
      <c r="G244" s="12"/>
      <c r="H244" s="22"/>
    </row>
    <row r="245" spans="1:257" ht="13.9" customHeight="1" x14ac:dyDescent="0.2">
      <c r="A245" s="247" t="s">
        <v>4</v>
      </c>
      <c r="B245" s="248"/>
      <c r="C245" s="248"/>
      <c r="D245" s="248"/>
      <c r="E245" s="248"/>
      <c r="F245" s="249"/>
      <c r="G245" s="13"/>
      <c r="H245" s="13"/>
    </row>
    <row r="246" spans="1:257" ht="13.9" customHeight="1" x14ac:dyDescent="0.2">
      <c r="A246" s="247" t="s">
        <v>458</v>
      </c>
      <c r="B246" s="248"/>
      <c r="C246" s="248"/>
      <c r="D246" s="248"/>
      <c r="E246" s="248"/>
      <c r="F246" s="249"/>
      <c r="G246" s="13"/>
      <c r="H246" s="22"/>
    </row>
    <row r="247" spans="1:257" ht="13.15" customHeight="1" x14ac:dyDescent="0.2">
      <c r="A247" s="236"/>
      <c r="B247" s="237"/>
      <c r="C247" s="238"/>
      <c r="D247" s="239"/>
      <c r="E247" s="236"/>
      <c r="F247" s="237"/>
      <c r="G247" s="238"/>
      <c r="H247" s="239"/>
    </row>
    <row r="248" spans="1:257" x14ac:dyDescent="0.2">
      <c r="A248" s="247" t="s">
        <v>467</v>
      </c>
      <c r="B248" s="248"/>
      <c r="C248" s="248"/>
      <c r="D248" s="248"/>
      <c r="E248" s="248"/>
      <c r="F248" s="249"/>
      <c r="G248" s="12"/>
      <c r="H248" s="22"/>
    </row>
    <row r="249" spans="1:257" x14ac:dyDescent="0.2">
      <c r="A249" s="247" t="s">
        <v>4</v>
      </c>
      <c r="B249" s="248"/>
      <c r="C249" s="248"/>
      <c r="D249" s="248"/>
      <c r="E249" s="248"/>
      <c r="F249" s="249"/>
      <c r="G249" s="13"/>
      <c r="H249" s="13"/>
    </row>
    <row r="250" spans="1:257" x14ac:dyDescent="0.2">
      <c r="A250" s="247" t="s">
        <v>458</v>
      </c>
      <c r="B250" s="248"/>
      <c r="C250" s="248"/>
      <c r="D250" s="248"/>
      <c r="E250" s="248"/>
      <c r="F250" s="249"/>
      <c r="G250" s="13"/>
      <c r="H250" s="22"/>
    </row>
    <row r="251" spans="1:257" x14ac:dyDescent="0.2">
      <c r="A251" s="236"/>
      <c r="B251" s="237"/>
      <c r="C251" s="238"/>
      <c r="D251" s="239"/>
      <c r="E251" s="236"/>
      <c r="F251" s="237"/>
      <c r="G251" s="238"/>
      <c r="H251" s="239"/>
    </row>
    <row r="252" spans="1:257" x14ac:dyDescent="0.2">
      <c r="A252" s="247" t="s">
        <v>468</v>
      </c>
      <c r="B252" s="248"/>
      <c r="C252" s="248"/>
      <c r="D252" s="248"/>
      <c r="E252" s="248"/>
      <c r="F252" s="249"/>
      <c r="G252" s="12"/>
      <c r="H252" s="22"/>
    </row>
    <row r="253" spans="1:257" x14ac:dyDescent="0.2">
      <c r="A253" s="247" t="s">
        <v>4</v>
      </c>
      <c r="B253" s="248"/>
      <c r="C253" s="248"/>
      <c r="D253" s="248"/>
      <c r="E253" s="248"/>
      <c r="F253" s="249"/>
      <c r="G253" s="13"/>
      <c r="H253" s="13"/>
    </row>
    <row r="254" spans="1:257" x14ac:dyDescent="0.2">
      <c r="A254" s="247" t="s">
        <v>458</v>
      </c>
      <c r="B254" s="248"/>
      <c r="C254" s="248"/>
      <c r="D254" s="248"/>
      <c r="E254" s="248"/>
      <c r="F254" s="249"/>
      <c r="G254" s="13"/>
      <c r="H254" s="22"/>
    </row>
    <row r="255" spans="1:257" x14ac:dyDescent="0.2">
      <c r="A255" s="236"/>
      <c r="B255" s="237"/>
      <c r="C255" s="238"/>
      <c r="D255" s="239"/>
      <c r="E255" s="236"/>
      <c r="F255" s="237"/>
      <c r="G255" s="238"/>
      <c r="H255" s="239"/>
    </row>
    <row r="256" spans="1:257" x14ac:dyDescent="0.2">
      <c r="A256" s="247" t="s">
        <v>461</v>
      </c>
      <c r="B256" s="248"/>
      <c r="C256" s="248"/>
      <c r="D256" s="248"/>
      <c r="E256" s="248"/>
      <c r="F256" s="249"/>
      <c r="G256" s="12"/>
      <c r="H256" s="22"/>
    </row>
    <row r="257" spans="1:8" x14ac:dyDescent="0.2">
      <c r="A257" s="247" t="s">
        <v>4</v>
      </c>
      <c r="B257" s="248"/>
      <c r="C257" s="248"/>
      <c r="D257" s="248"/>
      <c r="E257" s="248"/>
      <c r="F257" s="249"/>
      <c r="G257" s="13"/>
      <c r="H257" s="13"/>
    </row>
    <row r="258" spans="1:8" x14ac:dyDescent="0.2">
      <c r="A258" s="247" t="s">
        <v>462</v>
      </c>
      <c r="B258" s="248"/>
      <c r="C258" s="248"/>
      <c r="D258" s="248"/>
      <c r="E258" s="248"/>
      <c r="F258" s="249"/>
      <c r="G258" s="13"/>
      <c r="H258" s="22"/>
    </row>
    <row r="259" spans="1:8" x14ac:dyDescent="0.2">
      <c r="A259" s="236"/>
      <c r="B259" s="237"/>
      <c r="C259" s="238"/>
      <c r="D259" s="239"/>
      <c r="E259" s="236"/>
      <c r="F259" s="237"/>
      <c r="G259" s="238"/>
      <c r="H259" s="239"/>
    </row>
    <row r="260" spans="1:8" x14ac:dyDescent="0.2">
      <c r="A260" s="236"/>
      <c r="B260" s="237"/>
      <c r="C260" s="238"/>
      <c r="D260" s="239"/>
      <c r="E260" s="236"/>
      <c r="F260" s="237"/>
      <c r="G260" s="238"/>
      <c r="H260" s="239"/>
    </row>
    <row r="261" spans="1:8" x14ac:dyDescent="0.2">
      <c r="A261" s="236"/>
      <c r="B261" s="237"/>
      <c r="C261" s="238"/>
      <c r="D261" s="239"/>
    </row>
    <row r="262" spans="1:8" x14ac:dyDescent="0.2">
      <c r="A262" s="236"/>
      <c r="B262" s="237"/>
      <c r="C262" s="238"/>
      <c r="D262" s="239"/>
    </row>
    <row r="263" spans="1:8" x14ac:dyDescent="0.2">
      <c r="A263" s="236"/>
      <c r="B263" s="237"/>
      <c r="C263" s="238"/>
      <c r="D263" s="239"/>
    </row>
    <row r="264" spans="1:8" x14ac:dyDescent="0.2">
      <c r="C264" s="240"/>
    </row>
  </sheetData>
  <mergeCells count="61">
    <mergeCell ref="C215:H215"/>
    <mergeCell ref="C220:H220"/>
    <mergeCell ref="C235:H235"/>
    <mergeCell ref="B234:H234"/>
    <mergeCell ref="A245:F245"/>
    <mergeCell ref="A246:F246"/>
    <mergeCell ref="A244:F244"/>
    <mergeCell ref="A242:F242"/>
    <mergeCell ref="A80:F80"/>
    <mergeCell ref="A4:H4"/>
    <mergeCell ref="B55:H55"/>
    <mergeCell ref="B65:H65"/>
    <mergeCell ref="B73:H73"/>
    <mergeCell ref="B101:H101"/>
    <mergeCell ref="B82:H82"/>
    <mergeCell ref="A110:F110"/>
    <mergeCell ref="B112:H112"/>
    <mergeCell ref="B119:H119"/>
    <mergeCell ref="B83:H83"/>
    <mergeCell ref="C97:H97"/>
    <mergeCell ref="D87:H87"/>
    <mergeCell ref="B113:H113"/>
    <mergeCell ref="B123:H123"/>
    <mergeCell ref="B183:B190"/>
    <mergeCell ref="B146:H146"/>
    <mergeCell ref="B127:H127"/>
    <mergeCell ref="B130:H130"/>
    <mergeCell ref="D143:H143"/>
    <mergeCell ref="D166:H166"/>
    <mergeCell ref="B148:H148"/>
    <mergeCell ref="B206:B208"/>
    <mergeCell ref="B195:B200"/>
    <mergeCell ref="B179:H179"/>
    <mergeCell ref="B172:H172"/>
    <mergeCell ref="B150:H150"/>
    <mergeCell ref="C180:H180"/>
    <mergeCell ref="C181:H181"/>
    <mergeCell ref="C182:H182"/>
    <mergeCell ref="C201:H201"/>
    <mergeCell ref="C205:H205"/>
    <mergeCell ref="A254:F254"/>
    <mergeCell ref="A256:F256"/>
    <mergeCell ref="A257:F257"/>
    <mergeCell ref="A258:F258"/>
    <mergeCell ref="A1:H1"/>
    <mergeCell ref="B21:H21"/>
    <mergeCell ref="B32:H32"/>
    <mergeCell ref="B47:H47"/>
    <mergeCell ref="B8:H8"/>
    <mergeCell ref="B14:D14"/>
    <mergeCell ref="B15:H15"/>
    <mergeCell ref="A2:H2"/>
    <mergeCell ref="A3:H3"/>
    <mergeCell ref="A5:H5"/>
    <mergeCell ref="A6:D6"/>
    <mergeCell ref="B192:B194"/>
    <mergeCell ref="A248:F248"/>
    <mergeCell ref="A249:F249"/>
    <mergeCell ref="A250:F250"/>
    <mergeCell ref="A252:F252"/>
    <mergeCell ref="A253:F253"/>
  </mergeCells>
  <conditionalFormatting sqref="A81">
    <cfRule type="containsText" dxfId="146" priority="462" operator="containsText" text="HALL MONTHE">
      <formula>NOT(ISERROR(SEARCH("HALL MONTHE",A81)))</formula>
    </cfRule>
    <cfRule type="containsText" dxfId="145" priority="463" operator="containsText" text="HALL DES ARR">
      <formula>NOT(ISERROR(SEARCH("HALL DES ARR",A81)))</formula>
    </cfRule>
    <cfRule type="containsText" dxfId="144" priority="464" operator="containsText" text="HALL MON">
      <formula>NOT(ISERROR(SEARCH("HALL MON",A81)))</formula>
    </cfRule>
    <cfRule type="containsText" dxfId="143" priority="465" operator="containsText" text="AMENAGEM">
      <formula>NOT(ISERROR(SEARCH("AMENAGEM",A81)))</formula>
    </cfRule>
    <cfRule type="containsText" dxfId="142" priority="466" operator="containsText" text="AMENAGEMENT TEMP">
      <formula>NOT(ISERROR(SEARCH("AMENAGEMENT TEMP",A81)))</formula>
    </cfRule>
    <cfRule type="containsText" dxfId="141" priority="467" operator="containsText" text="ACCUEIL GROUPES">
      <formula>NOT(ISERROR(SEARCH("ACCUEIL GROUPES",A81)))</formula>
    </cfRule>
    <cfRule type="containsText" dxfId="140" priority="468" operator="containsText" text="HAUT DE NEF SEI">
      <formula>NOT(ISERROR(SEARCH("HAUT DE NEF SEI",A81)))</formula>
    </cfRule>
  </conditionalFormatting>
  <conditionalFormatting sqref="B215">
    <cfRule type="containsText" dxfId="139" priority="140" operator="containsText" text="HALL MONTHE">
      <formula>NOT(ISERROR(SEARCH("HALL MONTHE",B215)))</formula>
    </cfRule>
    <cfRule type="containsText" dxfId="138" priority="141" operator="containsText" text="HALL DES ARR">
      <formula>NOT(ISERROR(SEARCH("HALL DES ARR",B215)))</formula>
    </cfRule>
    <cfRule type="containsText" dxfId="137" priority="142" operator="containsText" text="HALL MON">
      <formula>NOT(ISERROR(SEARCH("HALL MON",B215)))</formula>
    </cfRule>
    <cfRule type="containsText" dxfId="136" priority="143" operator="containsText" text="AMENAGEM">
      <formula>NOT(ISERROR(SEARCH("AMENAGEM",B215)))</formula>
    </cfRule>
    <cfRule type="containsText" dxfId="135" priority="144" operator="containsText" text="AMENAGEMENT TEMP">
      <formula>NOT(ISERROR(SEARCH("AMENAGEMENT TEMP",B215)))</formula>
    </cfRule>
    <cfRule type="containsText" dxfId="134" priority="145" operator="containsText" text="ACCUEIL GROUPES">
      <formula>NOT(ISERROR(SEARCH("ACCUEIL GROUPES",B215)))</formula>
    </cfRule>
    <cfRule type="containsText" dxfId="133" priority="146" operator="containsText" text="HAUT DE NEF SEI">
      <formula>NOT(ISERROR(SEARCH("HAUT DE NEF SEI",B215)))</formula>
    </cfRule>
  </conditionalFormatting>
  <conditionalFormatting sqref="B120:B122">
    <cfRule type="containsText" dxfId="132" priority="819" operator="containsText" text="HALL MONTHE">
      <formula>NOT(ISERROR(SEARCH("HALL MONTHE",B120)))</formula>
    </cfRule>
    <cfRule type="containsText" dxfId="131" priority="820" operator="containsText" text="HALL DES ARR">
      <formula>NOT(ISERROR(SEARCH("HALL DES ARR",B120)))</formula>
    </cfRule>
    <cfRule type="containsText" dxfId="130" priority="821" operator="containsText" text="HALL MON">
      <formula>NOT(ISERROR(SEARCH("HALL MON",B120)))</formula>
    </cfRule>
    <cfRule type="containsText" dxfId="129" priority="822" operator="containsText" text="AMENAGEM">
      <formula>NOT(ISERROR(SEARCH("AMENAGEM",B120)))</formula>
    </cfRule>
    <cfRule type="containsText" dxfId="128" priority="823" operator="containsText" text="AMENAGEMENT TEMP">
      <formula>NOT(ISERROR(SEARCH("AMENAGEMENT TEMP",B120)))</formula>
    </cfRule>
    <cfRule type="containsText" dxfId="127" priority="824" operator="containsText" text="ACCUEIL GROUPES">
      <formula>NOT(ISERROR(SEARCH("ACCUEIL GROUPES",B120)))</formula>
    </cfRule>
    <cfRule type="containsText" dxfId="126" priority="825" operator="containsText" text="HAUT DE NEF SEI">
      <formula>NOT(ISERROR(SEARCH("HAUT DE NEF SEI",B120)))</formula>
    </cfRule>
  </conditionalFormatting>
  <conditionalFormatting sqref="B124:B126">
    <cfRule type="containsText" dxfId="125" priority="1029" operator="containsText" text="HALL MONTHE">
      <formula>NOT(ISERROR(SEARCH("HALL MONTHE",B124)))</formula>
    </cfRule>
    <cfRule type="containsText" dxfId="124" priority="1030" operator="containsText" text="HALL DES ARR">
      <formula>NOT(ISERROR(SEARCH("HALL DES ARR",B124)))</formula>
    </cfRule>
    <cfRule type="containsText" dxfId="123" priority="1031" operator="containsText" text="HALL MON">
      <formula>NOT(ISERROR(SEARCH("HALL MON",B124)))</formula>
    </cfRule>
    <cfRule type="containsText" dxfId="122" priority="1032" operator="containsText" text="AMENAGEM">
      <formula>NOT(ISERROR(SEARCH("AMENAGEM",B124)))</formula>
    </cfRule>
    <cfRule type="containsText" dxfId="121" priority="1033" operator="containsText" text="AMENAGEMENT TEMP">
      <formula>NOT(ISERROR(SEARCH("AMENAGEMENT TEMP",B124)))</formula>
    </cfRule>
    <cfRule type="containsText" dxfId="120" priority="1034" operator="containsText" text="ACCUEIL GROUPES">
      <formula>NOT(ISERROR(SEARCH("ACCUEIL GROUPES",B124)))</formula>
    </cfRule>
    <cfRule type="containsText" dxfId="119" priority="1035" operator="containsText" text="HAUT DE NEF SEI">
      <formula>NOT(ISERROR(SEARCH("HAUT DE NEF SEI",B124)))</formula>
    </cfRule>
  </conditionalFormatting>
  <conditionalFormatting sqref="B131:B136 B138:B145">
    <cfRule type="containsText" dxfId="118" priority="723" operator="containsText" text="HALL DES ARR">
      <formula>NOT(ISERROR(SEARCH("HALL DES ARR",B131)))</formula>
    </cfRule>
    <cfRule type="containsText" dxfId="117" priority="724" operator="containsText" text="HALL MON">
      <formula>NOT(ISERROR(SEARCH("HALL MON",B131)))</formula>
    </cfRule>
    <cfRule type="containsText" dxfId="116" priority="725" operator="containsText" text="AMENAGEM">
      <formula>NOT(ISERROR(SEARCH("AMENAGEM",B131)))</formula>
    </cfRule>
    <cfRule type="containsText" dxfId="115" priority="726" operator="containsText" text="AMENAGEMENT TEMP">
      <formula>NOT(ISERROR(SEARCH("AMENAGEMENT TEMP",B131)))</formula>
    </cfRule>
    <cfRule type="containsText" dxfId="114" priority="727" operator="containsText" text="ACCUEIL GROUPES">
      <formula>NOT(ISERROR(SEARCH("ACCUEIL GROUPES",B131)))</formula>
    </cfRule>
    <cfRule type="containsText" dxfId="113" priority="728" operator="containsText" text="HAUT DE NEF SEI">
      <formula>NOT(ISERROR(SEARCH("HAUT DE NEF SEI",B131)))</formula>
    </cfRule>
  </conditionalFormatting>
  <conditionalFormatting sqref="B131:B145">
    <cfRule type="containsText" dxfId="112" priority="651" operator="containsText" text="HALL MONTHE">
      <formula>NOT(ISERROR(SEARCH("HALL MONTHE",B131)))</formula>
    </cfRule>
  </conditionalFormatting>
  <conditionalFormatting sqref="B137">
    <cfRule type="containsText" dxfId="111" priority="652" operator="containsText" text="HALL DES ARR">
      <formula>NOT(ISERROR(SEARCH("HALL DES ARR",B137)))</formula>
    </cfRule>
    <cfRule type="containsText" dxfId="110" priority="653" operator="containsText" text="HALL MON">
      <formula>NOT(ISERROR(SEARCH("HALL MON",B137)))</formula>
    </cfRule>
    <cfRule type="containsText" dxfId="109" priority="654" operator="containsText" text="AMENAGEM">
      <formula>NOT(ISERROR(SEARCH("AMENAGEM",B137)))</formula>
    </cfRule>
    <cfRule type="containsText" dxfId="108" priority="655" operator="containsText" text="AMENAGEMENT TEMP">
      <formula>NOT(ISERROR(SEARCH("AMENAGEMENT TEMP",B137)))</formula>
    </cfRule>
    <cfRule type="containsText" dxfId="107" priority="656" operator="containsText" text="ACCUEIL GROUPES">
      <formula>NOT(ISERROR(SEARCH("ACCUEIL GROUPES",B137)))</formula>
    </cfRule>
    <cfRule type="containsText" dxfId="106" priority="657" operator="containsText" text="HAUT DE NEF SEI">
      <formula>NOT(ISERROR(SEARCH("HAUT DE NEF SEI",B137)))</formula>
    </cfRule>
  </conditionalFormatting>
  <conditionalFormatting sqref="B147">
    <cfRule type="containsText" dxfId="105" priority="571" operator="containsText" text="HALL MONTHE">
      <formula>NOT(ISERROR(SEARCH("HALL MONTHE",B147)))</formula>
    </cfRule>
    <cfRule type="containsText" dxfId="104" priority="572" operator="containsText" text="HALL DES ARR">
      <formula>NOT(ISERROR(SEARCH("HALL DES ARR",B147)))</formula>
    </cfRule>
    <cfRule type="containsText" dxfId="103" priority="573" operator="containsText" text="HALL MON">
      <formula>NOT(ISERROR(SEARCH("HALL MON",B147)))</formula>
    </cfRule>
    <cfRule type="containsText" dxfId="102" priority="574" operator="containsText" text="AMENAGEM">
      <formula>NOT(ISERROR(SEARCH("AMENAGEM",B147)))</formula>
    </cfRule>
    <cfRule type="containsText" dxfId="101" priority="575" operator="containsText" text="AMENAGEMENT TEMP">
      <formula>NOT(ISERROR(SEARCH("AMENAGEMENT TEMP",B147)))</formula>
    </cfRule>
    <cfRule type="containsText" dxfId="100" priority="576" operator="containsText" text="ACCUEIL GROUPES">
      <formula>NOT(ISERROR(SEARCH("ACCUEIL GROUPES",B147)))</formula>
    </cfRule>
    <cfRule type="containsText" dxfId="99" priority="577" operator="containsText" text="HAUT DE NEF SEI">
      <formula>NOT(ISERROR(SEARCH("HAUT DE NEF SEI",B147)))</formula>
    </cfRule>
  </conditionalFormatting>
  <conditionalFormatting sqref="B149">
    <cfRule type="containsText" dxfId="98" priority="761" operator="containsText" text="HALL MONTHE">
      <formula>NOT(ISERROR(SEARCH("HALL MONTHE",B149)))</formula>
    </cfRule>
    <cfRule type="containsText" dxfId="97" priority="762" operator="containsText" text="HALL DES ARR">
      <formula>NOT(ISERROR(SEARCH("HALL DES ARR",B149)))</formula>
    </cfRule>
    <cfRule type="containsText" dxfId="96" priority="763" operator="containsText" text="HALL MON">
      <formula>NOT(ISERROR(SEARCH("HALL MON",B149)))</formula>
    </cfRule>
    <cfRule type="containsText" dxfId="95" priority="764" operator="containsText" text="AMENAGEM">
      <formula>NOT(ISERROR(SEARCH("AMENAGEM",B149)))</formula>
    </cfRule>
    <cfRule type="containsText" dxfId="94" priority="765" operator="containsText" text="AMENAGEMENT TEMP">
      <formula>NOT(ISERROR(SEARCH("AMENAGEMENT TEMP",B149)))</formula>
    </cfRule>
    <cfRule type="containsText" dxfId="93" priority="766" operator="containsText" text="ACCUEIL GROUPES">
      <formula>NOT(ISERROR(SEARCH("ACCUEIL GROUPES",B149)))</formula>
    </cfRule>
    <cfRule type="containsText" dxfId="92" priority="767" operator="containsText" text="HAUT DE NEF SEI">
      <formula>NOT(ISERROR(SEARCH("HAUT DE NEF SEI",B149)))</formula>
    </cfRule>
  </conditionalFormatting>
  <conditionalFormatting sqref="B151:B171">
    <cfRule type="containsText" dxfId="91" priority="550" operator="containsText" text="HALL MONTHE">
      <formula>NOT(ISERROR(SEARCH("HALL MONTHE",B151)))</formula>
    </cfRule>
    <cfRule type="containsText" dxfId="90" priority="551" operator="containsText" text="HALL DES ARR">
      <formula>NOT(ISERROR(SEARCH("HALL DES ARR",B151)))</formula>
    </cfRule>
    <cfRule type="containsText" dxfId="89" priority="552" operator="containsText" text="HALL MON">
      <formula>NOT(ISERROR(SEARCH("HALL MON",B151)))</formula>
    </cfRule>
    <cfRule type="containsText" dxfId="88" priority="553" operator="containsText" text="AMENAGEM">
      <formula>NOT(ISERROR(SEARCH("AMENAGEM",B151)))</formula>
    </cfRule>
    <cfRule type="containsText" dxfId="87" priority="554" operator="containsText" text="AMENAGEMENT TEMP">
      <formula>NOT(ISERROR(SEARCH("AMENAGEMENT TEMP",B151)))</formula>
    </cfRule>
    <cfRule type="containsText" dxfId="86" priority="555" operator="containsText" text="ACCUEIL GROUPES">
      <formula>NOT(ISERROR(SEARCH("ACCUEIL GROUPES",B151)))</formula>
    </cfRule>
    <cfRule type="containsText" dxfId="85" priority="556" operator="containsText" text="HAUT DE NEF SEI">
      <formula>NOT(ISERROR(SEARCH("HAUT DE NEF SEI",B151)))</formula>
    </cfRule>
  </conditionalFormatting>
  <conditionalFormatting sqref="B173:B174">
    <cfRule type="containsText" dxfId="84" priority="682" operator="containsText" text="HALL DES ARR">
      <formula>NOT(ISERROR(SEARCH("HALL DES ARR",B173)))</formula>
    </cfRule>
    <cfRule type="containsText" dxfId="83" priority="683" operator="containsText" text="HALL MON">
      <formula>NOT(ISERROR(SEARCH("HALL MON",B173)))</formula>
    </cfRule>
    <cfRule type="containsText" dxfId="82" priority="684" operator="containsText" text="AMENAGEM">
      <formula>NOT(ISERROR(SEARCH("AMENAGEM",B173)))</formula>
    </cfRule>
    <cfRule type="containsText" dxfId="81" priority="685" operator="containsText" text="AMENAGEMENT TEMP">
      <formula>NOT(ISERROR(SEARCH("AMENAGEMENT TEMP",B173)))</formula>
    </cfRule>
    <cfRule type="containsText" dxfId="80" priority="686" operator="containsText" text="ACCUEIL GROUPES">
      <formula>NOT(ISERROR(SEARCH("ACCUEIL GROUPES",B173)))</formula>
    </cfRule>
    <cfRule type="containsText" dxfId="79" priority="687" operator="containsText" text="HAUT DE NEF SEI">
      <formula>NOT(ISERROR(SEARCH("HAUT DE NEF SEI",B173)))</formula>
    </cfRule>
  </conditionalFormatting>
  <conditionalFormatting sqref="B173:B176">
    <cfRule type="containsText" dxfId="78" priority="681" operator="containsText" text="HALL MONTHE">
      <formula>NOT(ISERROR(SEARCH("HALL MONTHE",B173)))</formula>
    </cfRule>
  </conditionalFormatting>
  <conditionalFormatting sqref="B177:B178">
    <cfRule type="containsText" dxfId="77" priority="245" operator="containsText" text="HALL MONTHE">
      <formula>NOT(ISERROR(SEARCH("HALL MONTHE",B177)))</formula>
    </cfRule>
    <cfRule type="containsText" dxfId="76" priority="246" operator="containsText" text="HALL DES ARR">
      <formula>NOT(ISERROR(SEARCH("HALL DES ARR",B177)))</formula>
    </cfRule>
    <cfRule type="containsText" dxfId="75" priority="247" operator="containsText" text="HALL MON">
      <formula>NOT(ISERROR(SEARCH("HALL MON",B177)))</formula>
    </cfRule>
    <cfRule type="containsText" dxfId="74" priority="248" operator="containsText" text="AMENAGEM">
      <formula>NOT(ISERROR(SEARCH("AMENAGEM",B177)))</formula>
    </cfRule>
    <cfRule type="containsText" dxfId="73" priority="249" operator="containsText" text="AMENAGEMENT TEMP">
      <formula>NOT(ISERROR(SEARCH("AMENAGEMENT TEMP",B177)))</formula>
    </cfRule>
    <cfRule type="containsText" dxfId="72" priority="250" operator="containsText" text="ACCUEIL GROUPES">
      <formula>NOT(ISERROR(SEARCH("ACCUEIL GROUPES",B177)))</formula>
    </cfRule>
    <cfRule type="containsText" dxfId="71" priority="251" operator="containsText" text="HAUT DE NEF SEI">
      <formula>NOT(ISERROR(SEARCH("HAUT DE NEF SEI",B177)))</formula>
    </cfRule>
  </conditionalFormatting>
  <conditionalFormatting sqref="B216">
    <cfRule type="containsText" dxfId="70" priority="123" operator="containsText" text="HALL MONTHE">
      <formula>NOT(ISERROR(SEARCH("HALL MONTHE",B216)))</formula>
    </cfRule>
    <cfRule type="containsText" dxfId="69" priority="124" operator="containsText" text="HALL DES ARR">
      <formula>NOT(ISERROR(SEARCH("HALL DES ARR",B216)))</formula>
    </cfRule>
    <cfRule type="containsText" dxfId="68" priority="125" operator="containsText" text="HALL MON">
      <formula>NOT(ISERROR(SEARCH("HALL MON",B216)))</formula>
    </cfRule>
    <cfRule type="containsText" dxfId="67" priority="126" operator="containsText" text="AMENAGEM">
      <formula>NOT(ISERROR(SEARCH("AMENAGEM",B216)))</formula>
    </cfRule>
    <cfRule type="containsText" dxfId="66" priority="127" operator="containsText" text="AMENAGEMENT TEMP">
      <formula>NOT(ISERROR(SEARCH("AMENAGEMENT TEMP",B216)))</formula>
    </cfRule>
    <cfRule type="containsText" dxfId="65" priority="128" operator="containsText" text="ACCUEIL GROUPES">
      <formula>NOT(ISERROR(SEARCH("ACCUEIL GROUPES",B216)))</formula>
    </cfRule>
    <cfRule type="containsText" dxfId="64" priority="129" operator="containsText" text="HAUT DE NEF SEI">
      <formula>NOT(ISERROR(SEARCH("HAUT DE NEF SEI",B216)))</formula>
    </cfRule>
  </conditionalFormatting>
  <conditionalFormatting sqref="B218">
    <cfRule type="containsText" dxfId="63" priority="674" operator="containsText" text="HALL MONTHE">
      <formula>NOT(ISERROR(SEARCH("HALL MONTHE",B218)))</formula>
    </cfRule>
    <cfRule type="containsText" dxfId="62" priority="675" operator="containsText" text="HALL DES ARR">
      <formula>NOT(ISERROR(SEARCH("HALL DES ARR",B218)))</formula>
    </cfRule>
    <cfRule type="containsText" dxfId="61" priority="676" operator="containsText" text="HALL MON">
      <formula>NOT(ISERROR(SEARCH("HALL MON",B218)))</formula>
    </cfRule>
    <cfRule type="containsText" dxfId="60" priority="677" operator="containsText" text="AMENAGEM">
      <formula>NOT(ISERROR(SEARCH("AMENAGEM",B218)))</formula>
    </cfRule>
    <cfRule type="containsText" dxfId="59" priority="678" operator="containsText" text="AMENAGEMENT TEMP">
      <formula>NOT(ISERROR(SEARCH("AMENAGEMENT TEMP",B218)))</formula>
    </cfRule>
    <cfRule type="containsText" dxfId="58" priority="679" operator="containsText" text="ACCUEIL GROUPES">
      <formula>NOT(ISERROR(SEARCH("ACCUEIL GROUPES",B218)))</formula>
    </cfRule>
    <cfRule type="containsText" dxfId="57" priority="680" operator="containsText" text="HAUT DE NEF SEI">
      <formula>NOT(ISERROR(SEARCH("HAUT DE NEF SEI",B218)))</formula>
    </cfRule>
  </conditionalFormatting>
  <conditionalFormatting sqref="B221:B233">
    <cfRule type="containsText" dxfId="56" priority="620" operator="containsText" text="HALL MONTHE">
      <formula>NOT(ISERROR(SEARCH("HALL MONTHE",B221)))</formula>
    </cfRule>
  </conditionalFormatting>
  <conditionalFormatting sqref="B223">
    <cfRule type="containsText" dxfId="55" priority="621" operator="containsText" text="HALL DES ARR">
      <formula>NOT(ISERROR(SEARCH("HALL DES ARR",B223)))</formula>
    </cfRule>
    <cfRule type="containsText" dxfId="54" priority="622" operator="containsText" text="HALL MON">
      <formula>NOT(ISERROR(SEARCH("HALL MON",B223)))</formula>
    </cfRule>
    <cfRule type="containsText" dxfId="53" priority="623" operator="containsText" text="AMENAGEM">
      <formula>NOT(ISERROR(SEARCH("AMENAGEM",B223)))</formula>
    </cfRule>
    <cfRule type="containsText" dxfId="52" priority="624" operator="containsText" text="AMENAGEMENT TEMP">
      <formula>NOT(ISERROR(SEARCH("AMENAGEMENT TEMP",B223)))</formula>
    </cfRule>
    <cfRule type="containsText" dxfId="51" priority="625" operator="containsText" text="ACCUEIL GROUPES">
      <formula>NOT(ISERROR(SEARCH("ACCUEIL GROUPES",B223)))</formula>
    </cfRule>
    <cfRule type="containsText" dxfId="50" priority="626" operator="containsText" text="HAUT DE NEF SEI">
      <formula>NOT(ISERROR(SEARCH("HAUT DE NEF SEI",B223)))</formula>
    </cfRule>
  </conditionalFormatting>
  <conditionalFormatting sqref="B236:B238">
    <cfRule type="containsText" dxfId="49" priority="607" operator="containsText" text="HALL MONTHE">
      <formula>NOT(ISERROR(SEARCH("HALL MONTHE",B236)))</formula>
    </cfRule>
    <cfRule type="containsText" dxfId="48" priority="608" operator="containsText" text="HALL DES ARR">
      <formula>NOT(ISERROR(SEARCH("HALL DES ARR",B236)))</formula>
    </cfRule>
    <cfRule type="containsText" dxfId="47" priority="609" operator="containsText" text="HALL MON">
      <formula>NOT(ISERROR(SEARCH("HALL MON",B236)))</formula>
    </cfRule>
    <cfRule type="containsText" dxfId="46" priority="610" operator="containsText" text="AMENAGEM">
      <formula>NOT(ISERROR(SEARCH("AMENAGEM",B236)))</formula>
    </cfRule>
    <cfRule type="containsText" dxfId="45" priority="611" operator="containsText" text="AMENAGEMENT TEMP">
      <formula>NOT(ISERROR(SEARCH("AMENAGEMENT TEMP",B236)))</formula>
    </cfRule>
    <cfRule type="containsText" dxfId="44" priority="612" operator="containsText" text="ACCUEIL GROUPES">
      <formula>NOT(ISERROR(SEARCH("ACCUEIL GROUPES",B236)))</formula>
    </cfRule>
    <cfRule type="containsText" dxfId="43" priority="613" operator="containsText" text="HAUT DE NEF SEI">
      <formula>NOT(ISERROR(SEARCH("HAUT DE NEF SEI",B236)))</formula>
    </cfRule>
  </conditionalFormatting>
  <conditionalFormatting sqref="B240:B241">
    <cfRule type="containsText" dxfId="42" priority="53" operator="containsText" text="HALL MONTHE">
      <formula>NOT(ISERROR(SEARCH("HALL MONTHE",B240)))</formula>
    </cfRule>
    <cfRule type="containsText" dxfId="41" priority="54" operator="containsText" text="HALL DES ARR">
      <formula>NOT(ISERROR(SEARCH("HALL DES ARR",B240)))</formula>
    </cfRule>
    <cfRule type="containsText" dxfId="40" priority="55" operator="containsText" text="HALL MON">
      <formula>NOT(ISERROR(SEARCH("HALL MON",B240)))</formula>
    </cfRule>
    <cfRule type="containsText" dxfId="39" priority="56" operator="containsText" text="AMENAGEM">
      <formula>NOT(ISERROR(SEARCH("AMENAGEM",B240)))</formula>
    </cfRule>
    <cfRule type="containsText" dxfId="38" priority="57" operator="containsText" text="AMENAGEMENT TEMP">
      <formula>NOT(ISERROR(SEARCH("AMENAGEMENT TEMP",B240)))</formula>
    </cfRule>
    <cfRule type="containsText" dxfId="37" priority="58" operator="containsText" text="ACCUEIL GROUPES">
      <formula>NOT(ISERROR(SEARCH("ACCUEIL GROUPES",B240)))</formula>
    </cfRule>
    <cfRule type="containsText" dxfId="36" priority="59" operator="containsText" text="HAUT DE NEF SEI">
      <formula>NOT(ISERROR(SEARCH("HAUT DE NEF SEI",B240)))</formula>
    </cfRule>
  </conditionalFormatting>
  <conditionalFormatting sqref="B128:B129 D128:D129">
    <cfRule type="containsText" dxfId="35" priority="581" operator="containsText" text="HALL MONTHE">
      <formula>NOT(ISERROR(SEARCH("HALL MONTHE",B128)))</formula>
    </cfRule>
    <cfRule type="containsText" dxfId="34" priority="582" operator="containsText" text="HALL DES ARR">
      <formula>NOT(ISERROR(SEARCH("HALL DES ARR",B128)))</formula>
    </cfRule>
    <cfRule type="containsText" dxfId="33" priority="583" operator="containsText" text="HALL MON">
      <formula>NOT(ISERROR(SEARCH("HALL MON",B128)))</formula>
    </cfRule>
    <cfRule type="containsText" dxfId="32" priority="584" operator="containsText" text="AMENAGEM">
      <formula>NOT(ISERROR(SEARCH("AMENAGEM",B128)))</formula>
    </cfRule>
    <cfRule type="containsText" dxfId="31" priority="585" operator="containsText" text="AMENAGEMENT TEMP">
      <formula>NOT(ISERROR(SEARCH("AMENAGEMENT TEMP",B128)))</formula>
    </cfRule>
    <cfRule type="containsText" dxfId="30" priority="586" operator="containsText" text="ACCUEIL GROUPES">
      <formula>NOT(ISERROR(SEARCH("ACCUEIL GROUPES",B128)))</formula>
    </cfRule>
    <cfRule type="containsText" dxfId="29" priority="587" operator="containsText" text="HAUT DE NEF SEI">
      <formula>NOT(ISERROR(SEARCH("HAUT DE NEF SEI",B128)))</formula>
    </cfRule>
  </conditionalFormatting>
  <conditionalFormatting sqref="A81">
    <cfRule type="containsText" dxfId="28" priority="547" operator="containsText" text="TO">
      <formula>NOT(ISERROR(SEARCH("TO",A81)))</formula>
    </cfRule>
    <cfRule type="containsText" dxfId="27" priority="548" operator="containsText" text="T.O">
      <formula>NOT(ISERROR(SEARCH("T.O",A81)))</formula>
    </cfRule>
    <cfRule type="containsText" dxfId="26" priority="549" operator="containsText" text="T.O">
      <formula>NOT(ISERROR(SEARCH("T.O",A81)))</formula>
    </cfRule>
  </conditionalFormatting>
  <conditionalFormatting sqref="B114:B118 B175:B176 B182:B183 B192 B205:B206 B220:B222 B224:B233">
    <cfRule type="containsText" dxfId="25" priority="1812" operator="containsText" text="HALL DES ARR">
      <formula>NOT(ISERROR(SEARCH("HALL DES ARR",B114)))</formula>
    </cfRule>
    <cfRule type="containsText" dxfId="24" priority="1813" operator="containsText" text="HALL MON">
      <formula>NOT(ISERROR(SEARCH("HALL MON",B114)))</formula>
    </cfRule>
    <cfRule type="containsText" dxfId="23" priority="1818" operator="containsText" text="AMENAGEM">
      <formula>NOT(ISERROR(SEARCH("AMENAGEM",B114)))</formula>
    </cfRule>
    <cfRule type="containsText" dxfId="22" priority="1819" operator="containsText" text="AMENAGEMENT TEMP">
      <formula>NOT(ISERROR(SEARCH("AMENAGEMENT TEMP",B114)))</formula>
    </cfRule>
    <cfRule type="containsText" dxfId="21" priority="1820" operator="containsText" text="ACCUEIL GROUPES">
      <formula>NOT(ISERROR(SEARCH("ACCUEIL GROUPES",B114)))</formula>
    </cfRule>
    <cfRule type="containsText" dxfId="20" priority="1821" operator="containsText" text="HAUT DE NEF SEI">
      <formula>NOT(ISERROR(SEARCH("HAUT DE NEF SEI",B114)))</formula>
    </cfRule>
  </conditionalFormatting>
  <conditionalFormatting sqref="A81">
    <cfRule type="containsText" dxfId="19" priority="546" operator="containsText" text="TF">
      <formula>NOT(ISERROR(SEARCH("TF",A81)))</formula>
    </cfRule>
  </conditionalFormatting>
  <conditionalFormatting sqref="B114:B118 B192 B182:B183 B205:B206 B220">
    <cfRule type="containsText" dxfId="18" priority="1811" operator="containsText" text="HALL MONTHE">
      <formula>NOT(ISERROR(SEARCH("HALL MONTHE",B114)))</formula>
    </cfRule>
  </conditionalFormatting>
  <conditionalFormatting sqref="J1:J9 J112:J179 J13:J80 J181:J1048576">
    <cfRule type="containsText" dxfId="17" priority="602" operator="containsText" text="OK">
      <formula>NOT(ISERROR(SEARCH("OK",J1)))</formula>
    </cfRule>
  </conditionalFormatting>
  <conditionalFormatting sqref="J82:J110">
    <cfRule type="containsText" dxfId="16" priority="292" operator="containsText" text="OK">
      <formula>NOT(ISERROR(SEARCH("OK",J82)))</formula>
    </cfRule>
  </conditionalFormatting>
  <conditionalFormatting sqref="L1:L9 L112:L179 L13:L80 L181:L1048576">
    <cfRule type="cellIs" dxfId="15" priority="601" operator="lessThan">
      <formula>0</formula>
    </cfRule>
    <cfRule type="cellIs" dxfId="14" priority="603" operator="greaterThan">
      <formula>0</formula>
    </cfRule>
  </conditionalFormatting>
  <conditionalFormatting sqref="L82:L110">
    <cfRule type="cellIs" dxfId="13" priority="291" operator="lessThan">
      <formula>0</formula>
    </cfRule>
    <cfRule type="cellIs" dxfId="12" priority="293" operator="greaterThan">
      <formula>0</formula>
    </cfRule>
  </conditionalFormatting>
  <conditionalFormatting sqref="J12">
    <cfRule type="containsText" dxfId="11" priority="30" operator="containsText" text="OK">
      <formula>NOT(ISERROR(SEARCH("OK",J12)))</formula>
    </cfRule>
  </conditionalFormatting>
  <conditionalFormatting sqref="L12">
    <cfRule type="cellIs" dxfId="10" priority="29" operator="lessThan">
      <formula>0</formula>
    </cfRule>
    <cfRule type="cellIs" dxfId="9" priority="31" operator="greaterThan">
      <formula>0</formula>
    </cfRule>
  </conditionalFormatting>
  <conditionalFormatting sqref="J11">
    <cfRule type="containsText" dxfId="8" priority="23" operator="containsText" text="OK">
      <formula>NOT(ISERROR(SEARCH("OK",J11)))</formula>
    </cfRule>
  </conditionalFormatting>
  <conditionalFormatting sqref="L11">
    <cfRule type="cellIs" dxfId="7" priority="22" operator="lessThan">
      <formula>0</formula>
    </cfRule>
    <cfRule type="cellIs" dxfId="6" priority="24" operator="greaterThan">
      <formula>0</formula>
    </cfRule>
  </conditionalFormatting>
  <conditionalFormatting sqref="J10">
    <cfRule type="containsText" dxfId="5" priority="16" operator="containsText" text="OK">
      <formula>NOT(ISERROR(SEARCH("OK",J10)))</formula>
    </cfRule>
  </conditionalFormatting>
  <conditionalFormatting sqref="L10">
    <cfRule type="cellIs" dxfId="4" priority="15" operator="lessThan">
      <formula>0</formula>
    </cfRule>
    <cfRule type="cellIs" dxfId="3" priority="17" operator="greaterThan">
      <formula>0</formula>
    </cfRule>
  </conditionalFormatting>
  <conditionalFormatting sqref="J180">
    <cfRule type="containsText" dxfId="2" priority="9" operator="containsText" text="OK">
      <formula>NOT(ISERROR(SEARCH("OK",J180)))</formula>
    </cfRule>
  </conditionalFormatting>
  <conditionalFormatting sqref="L180">
    <cfRule type="cellIs" dxfId="1" priority="8" operator="lessThan">
      <formula>0</formula>
    </cfRule>
    <cfRule type="cellIs" dxfId="0" priority="10" operator="greaterThan">
      <formula>0</formula>
    </cfRule>
  </conditionalFormatting>
  <printOptions horizontalCentered="1"/>
  <pageMargins left="0" right="0" top="1.0629921259842521" bottom="1.0629921259842521" header="0.78740157480314965" footer="0.78740157480314965"/>
  <pageSetup paperSize="8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896f44d-9821-4382-a8f1-c1c0dfa51ea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3037CEB2114943B03D76C00D1AD240" ma:contentTypeVersion="15" ma:contentTypeDescription="Crée un document." ma:contentTypeScope="" ma:versionID="2979f99ad9780f429fa64107a0bb865d">
  <xsd:schema xmlns:xsd="http://www.w3.org/2001/XMLSchema" xmlns:xs="http://www.w3.org/2001/XMLSchema" xmlns:p="http://schemas.microsoft.com/office/2006/metadata/properties" xmlns:ns3="4896f44d-9821-4382-a8f1-c1c0dfa51ea7" xmlns:ns4="1606dd30-d326-4976-ae74-1f675b80ff4f" targetNamespace="http://schemas.microsoft.com/office/2006/metadata/properties" ma:root="true" ma:fieldsID="6cdd8c7051b5db6269edd23da6f20de1" ns3:_="" ns4:_="">
    <xsd:import namespace="4896f44d-9821-4382-a8f1-c1c0dfa51ea7"/>
    <xsd:import namespace="1606dd30-d326-4976-ae74-1f675b80ff4f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SystemTag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6f44d-9821-4382-a8f1-c1c0dfa51ea7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6dd30-d326-4976-ae74-1f675b80ff4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51649E-8A04-4E11-8A51-2ADA4F0F05E2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4896f44d-9821-4382-a8f1-c1c0dfa51ea7"/>
    <ds:schemaRef ds:uri="1606dd30-d326-4976-ae74-1f675b80ff4f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72F764D-6ADE-4FFD-8846-E6CFA56B9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96f44d-9821-4382-a8f1-c1c0dfa51ea7"/>
    <ds:schemaRef ds:uri="1606dd30-d326-4976-ae74-1f675b80ff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4869B3-EE8F-4541-B93F-447A758220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 LOT 7</vt:lpstr>
      <vt:lpstr>'DPGF LOT 7'!_Toc153355733</vt:lpstr>
      <vt:lpstr>Excel_BuiltIn_Print_Area_1_1</vt:lpstr>
      <vt:lpstr>Excel_BuiltIn_Print_Area_2</vt:lpstr>
      <vt:lpstr>Excel_BuiltIn_Print_Titles_1_1</vt:lpstr>
      <vt:lpstr>'DPGF LOT 7'!Impression_des_titres</vt:lpstr>
      <vt:lpstr>'DPGF LOT 7'!Zone_d_impression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CASTAIN Helene</cp:lastModifiedBy>
  <cp:lastPrinted>2018-04-10T13:35:18Z</cp:lastPrinted>
  <dcterms:created xsi:type="dcterms:W3CDTF">2010-09-09T10:12:39Z</dcterms:created>
  <dcterms:modified xsi:type="dcterms:W3CDTF">2025-09-18T10:02:31Z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0x010100E13037CEB2114943B03D76C00D1AD240</vt:lpwstr>
  </property>
</Properties>
</file>